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Как се ползва" sheetId="1" state="visible" r:id="rId1"/>
    <sheet name="Месец" sheetId="2" state="visible" r:id="rId2"/>
    <sheet name="Публикации" sheetId="3" state="visible" r:id="rId3"/>
    <sheet name="Списъци" sheetId="4" state="hidden" r:id="rId4"/>
    <sheet name="Резултати" sheetId="5" state="visible" r:id="rId5"/>
    <sheet name="12 идеи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DD.MM"/>
    <numFmt numFmtId="167" formatCode="0.0"/>
  </numFmts>
  <fonts count="28">
    <font>
      <name val="Calibri"/>
      <family val="2"/>
      <color theme="1"/>
      <sz val="11"/>
      <scheme val="minor"/>
    </font>
    <font>
      <name val="Arial"/>
      <b val="1"/>
      <color rgb="00CCFF00"/>
      <sz val="9"/>
    </font>
    <font>
      <name val="Arial"/>
      <b val="1"/>
      <color rgb="00FFFFFF"/>
      <sz val="18"/>
    </font>
    <font>
      <name val="Arial"/>
      <color rgb="009BA3AE"/>
      <sz val="9.5"/>
    </font>
    <font>
      <name val="Arial"/>
      <b val="1"/>
      <color rgb="009BA3AE"/>
      <sz val="9"/>
    </font>
    <font>
      <name val="Arial"/>
      <color rgb="00121418"/>
      <sz val="10"/>
    </font>
    <font>
      <name val="Arial"/>
      <b val="1"/>
      <color rgb="00121418"/>
      <sz val="10.5"/>
    </font>
    <font>
      <name val="Arial"/>
      <b val="1"/>
      <color rgb="009BA3AE"/>
      <sz val="8"/>
    </font>
    <font>
      <name val="Arial"/>
      <b val="1"/>
      <color rgb="00CCFF00"/>
      <sz val="20"/>
    </font>
    <font>
      <name val="Arial"/>
      <color rgb="009BA3AE"/>
      <sz val="8.5"/>
    </font>
    <font>
      <name val="Arial"/>
      <b val="1"/>
      <color rgb="005C636E"/>
      <sz val="8"/>
    </font>
    <font>
      <name val="Arial"/>
      <b val="1"/>
      <color rgb="00121418"/>
      <sz val="20"/>
    </font>
    <font>
      <name val="Arial"/>
      <color rgb="005C636E"/>
      <sz val="8.5"/>
    </font>
    <font>
      <name val="Arial"/>
      <b val="1"/>
      <color rgb="00121418"/>
      <sz val="16"/>
    </font>
    <font>
      <name val="Arial"/>
      <b val="1"/>
      <color rgb="00121418"/>
      <sz val="12"/>
    </font>
    <font>
      <name val="Arial"/>
      <b val="1"/>
      <color rgb="00FFFFFF"/>
      <sz val="9"/>
    </font>
    <font>
      <name val="Arial"/>
      <b val="1"/>
      <sz val="10"/>
    </font>
    <font>
      <name val="Arial"/>
      <color rgb="005C636E"/>
      <sz val="9.5"/>
    </font>
    <font>
      <name val="Arial"/>
      <sz val="9.5"/>
    </font>
    <font>
      <name val="Arial"/>
      <b val="1"/>
      <color rgb="00FFFFFF"/>
      <sz val="10"/>
    </font>
    <font>
      <name val="Arial"/>
      <i val="1"/>
      <color rgb="009BA3AE"/>
      <sz val="8.5"/>
    </font>
    <font>
      <name val="Arial"/>
      <b val="1"/>
      <color rgb="00121418"/>
      <sz val="10"/>
    </font>
    <font>
      <name val="Arial"/>
      <color rgb="002B3038"/>
      <sz val="9.5"/>
    </font>
    <font>
      <name val="Arial"/>
      <b val="1"/>
      <color rgb="005C636E"/>
      <sz val="9"/>
    </font>
    <font>
      <name val="Arial"/>
      <sz val="9"/>
    </font>
    <font>
      <name val="Arial"/>
      <sz val="10"/>
    </font>
    <font>
      <name val="Arial"/>
      <b val="1"/>
      <color rgb="00CCFF00"/>
      <sz val="11"/>
    </font>
    <font>
      <name val="Arial"/>
      <i val="1"/>
      <color rgb="002B3038"/>
      <sz val="10"/>
    </font>
  </fonts>
  <fills count="9">
    <fill>
      <patternFill/>
    </fill>
    <fill>
      <patternFill patternType="gray125"/>
    </fill>
    <fill>
      <patternFill patternType="solid">
        <fgColor rgb="00121418"/>
      </patternFill>
    </fill>
    <fill>
      <patternFill patternType="solid">
        <fgColor rgb="00F6FBE3"/>
      </patternFill>
    </fill>
    <fill>
      <patternFill patternType="solid">
        <fgColor rgb="00FFFFFF"/>
      </patternFill>
    </fill>
    <fill>
      <patternFill patternType="solid">
        <fgColor rgb="002B3038"/>
      </patternFill>
    </fill>
    <fill>
      <patternFill patternType="solid">
        <fgColor rgb="00D9F2D0"/>
      </patternFill>
    </fill>
    <fill>
      <patternFill patternType="solid">
        <fgColor rgb="00F4F5F7"/>
      </patternFill>
    </fill>
    <fill>
      <patternFill patternType="solid">
        <fgColor rgb="00FAFBFC"/>
      </patternFill>
    </fill>
  </fills>
  <borders count="20">
    <border>
      <left/>
      <right/>
      <top/>
      <bottom/>
      <diagonal/>
    </border>
    <border>
      <left style="thin">
        <color rgb="00DDE1E6"/>
      </left>
      <right style="thin">
        <color rgb="00DDE1E6"/>
      </right>
      <top style="thin">
        <color rgb="00DDE1E6"/>
      </top>
      <bottom style="thin">
        <color rgb="00DDE1E6"/>
      </bottom>
    </border>
    <border>
      <left style="thin">
        <color rgb="00DDE1E6"/>
      </left>
      <top style="thin">
        <color rgb="00DDE1E6"/>
      </top>
    </border>
    <border>
      <top style="thin">
        <color rgb="00DDE1E6"/>
      </top>
    </border>
    <border>
      <right style="thin">
        <color rgb="00DDE1E6"/>
      </right>
      <top style="thin">
        <color rgb="00DDE1E6"/>
      </top>
    </border>
    <border>
      <left style="thin">
        <color rgb="00DDE1E6"/>
      </left>
      <right style="thin">
        <color rgb="00DDE1E6"/>
      </right>
      <top style="thin">
        <color rgb="00DDE1E6"/>
      </top>
    </border>
    <border>
      <left/>
      <right/>
      <top style="thin">
        <color rgb="00DDE1E6"/>
      </top>
      <bottom/>
      <diagonal/>
    </border>
    <border>
      <left/>
      <right style="thin">
        <color rgb="00DDE1E6"/>
      </right>
      <top style="thin">
        <color rgb="00DDE1E6"/>
      </top>
      <bottom/>
      <diagonal/>
    </border>
    <border>
      <left style="thin">
        <color rgb="00DDE1E6"/>
      </left>
    </border>
    <border/>
    <border>
      <right style="thin">
        <color rgb="00DDE1E6"/>
      </right>
    </border>
    <border>
      <left style="thin">
        <color rgb="00DDE1E6"/>
      </left>
      <right style="thin">
        <color rgb="00DDE1E6"/>
      </right>
    </border>
    <border>
      <left/>
      <right style="thin">
        <color rgb="00DDE1E6"/>
      </right>
      <top/>
      <bottom/>
      <diagonal/>
    </border>
    <border>
      <left style="thin">
        <color rgb="00DDE1E6"/>
      </left>
      <bottom style="thin">
        <color rgb="00DDE1E6"/>
      </bottom>
    </border>
    <border>
      <bottom style="thin">
        <color rgb="00DDE1E6"/>
      </bottom>
    </border>
    <border>
      <right style="thin">
        <color rgb="00DDE1E6"/>
      </right>
      <bottom style="thin">
        <color rgb="00DDE1E6"/>
      </bottom>
    </border>
    <border>
      <left style="thin">
        <color rgb="00DDE1E6"/>
      </left>
      <right style="thin">
        <color rgb="00DDE1E6"/>
      </right>
      <bottom style="thin">
        <color rgb="00DDE1E6"/>
      </bottom>
    </border>
    <border>
      <left/>
      <right/>
      <top/>
      <bottom style="thin">
        <color rgb="00DDE1E6"/>
      </bottom>
      <diagonal/>
    </border>
    <border>
      <left/>
      <right style="thin">
        <color rgb="00DDE1E6"/>
      </right>
      <top/>
      <bottom style="thin">
        <color rgb="00DDE1E6"/>
      </bottom>
      <diagonal/>
    </border>
    <border>
      <left style="thin">
        <color rgb="002B3038"/>
      </left>
      <right style="thin">
        <color rgb="002B3038"/>
      </right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bottom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top"/>
    </xf>
    <xf numFmtId="0" fontId="14" fillId="0" borderId="0" pivotButton="0" quotePrefix="0" xfId="0"/>
    <xf numFmtId="0" fontId="26" fillId="2" borderId="0" applyAlignment="1" pivotButton="0" quotePrefix="0" xfId="0">
      <alignment horizontal="center" vertical="center" wrapText="1"/>
    </xf>
    <xf numFmtId="0" fontId="25" fillId="0" borderId="0" applyAlignment="1" pivotButton="0" quotePrefix="0" xfId="0">
      <alignment vertical="center" wrapText="1" indent="1"/>
    </xf>
    <xf numFmtId="0" fontId="0" fillId="3" borderId="1" pivotButton="0" quotePrefix="0" xfId="0"/>
    <xf numFmtId="0" fontId="25" fillId="0" borderId="0" pivotButton="0" quotePrefix="0" xfId="0"/>
    <xf numFmtId="0" fontId="14" fillId="0" borderId="0" applyAlignment="1" pivotButton="0" quotePrefix="0" xfId="0">
      <alignment horizontal="center" vertical="center" wrapText="1"/>
    </xf>
    <xf numFmtId="0" fontId="25" fillId="3" borderId="1" applyAlignment="1" pivotButton="0" quotePrefix="0" xfId="0">
      <alignment vertical="center" wrapText="1" indent="1"/>
    </xf>
    <xf numFmtId="0" fontId="20" fillId="0" borderId="0" pivotButton="0" quotePrefix="0" xfId="0"/>
    <xf numFmtId="0" fontId="13" fillId="0" borderId="0" pivotButton="0" quotePrefix="0" xfId="0"/>
    <xf numFmtId="0" fontId="15" fillId="5" borderId="19" applyAlignment="1" pivotButton="0" quotePrefix="0" xfId="0">
      <alignment horizontal="center" vertical="center" wrapText="1"/>
    </xf>
    <xf numFmtId="0" fontId="21" fillId="0" borderId="5" applyAlignment="1" pivotButton="0" quotePrefix="0" xfId="0">
      <alignment horizontal="left" vertical="top" indent="1"/>
    </xf>
    <xf numFmtId="0" fontId="22" fillId="0" borderId="16" applyAlignment="1" pivotButton="0" quotePrefix="0" xfId="0">
      <alignment vertical="top" wrapText="1" indent="1"/>
    </xf>
    <xf numFmtId="0" fontId="23" fillId="0" borderId="0" pivotButton="0" quotePrefix="0" xfId="0"/>
    <xf numFmtId="0" fontId="24" fillId="3" borderId="1" applyAlignment="1" pivotButton="0" quotePrefix="0" xfId="0">
      <alignment horizontal="center" vertical="center" wrapText="1"/>
    </xf>
    <xf numFmtId="0" fontId="24" fillId="6" borderId="1" applyAlignment="1" pivotButton="0" quotePrefix="0" xfId="0">
      <alignment horizontal="center" vertical="center" wrapText="1"/>
    </xf>
    <xf numFmtId="0" fontId="24" fillId="7" borderId="1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right" vertical="center"/>
    </xf>
    <xf numFmtId="165" fontId="6" fillId="3" borderId="1" applyAlignment="1" pivotButton="0" quotePrefix="0" xfId="0">
      <alignment horizontal="center" vertical="center" wrapText="1"/>
    </xf>
    <xf numFmtId="0" fontId="7" fillId="2" borderId="5" applyAlignment="1" pivotButton="0" quotePrefix="0" xfId="0">
      <alignment vertical="bottom" indent="1"/>
    </xf>
    <xf numFmtId="0" fontId="0" fillId="0" borderId="6" pivotButton="0" quotePrefix="0" xfId="0"/>
    <xf numFmtId="0" fontId="0" fillId="0" borderId="7" pivotButton="0" quotePrefix="0" xfId="0"/>
    <xf numFmtId="0" fontId="10" fillId="4" borderId="5" applyAlignment="1" pivotButton="0" quotePrefix="0" xfId="0">
      <alignment vertical="bottom" indent="1"/>
    </xf>
    <xf numFmtId="3" fontId="8" fillId="2" borderId="11" applyAlignment="1" pivotButton="0" quotePrefix="0" xfId="0">
      <alignment horizontal="left" vertical="center" indent="1"/>
    </xf>
    <xf numFmtId="0" fontId="0" fillId="0" borderId="12" pivotButton="0" quotePrefix="0" xfId="0"/>
    <xf numFmtId="3" fontId="11" fillId="4" borderId="11" applyAlignment="1" pivotButton="0" quotePrefix="0" xfId="0">
      <alignment horizontal="left" vertical="center" indent="1"/>
    </xf>
    <xf numFmtId="49" fontId="13" fillId="4" borderId="11" applyAlignment="1" pivotButton="0" quotePrefix="0" xfId="0">
      <alignment horizontal="left" vertical="center" indent="1"/>
    </xf>
    <xf numFmtId="0" fontId="9" fillId="2" borderId="16" applyAlignment="1" pivotButton="0" quotePrefix="0" xfId="0">
      <alignment vertical="top" indent="1"/>
    </xf>
    <xf numFmtId="0" fontId="0" fillId="0" borderId="17" pivotButton="0" quotePrefix="0" xfId="0"/>
    <xf numFmtId="0" fontId="0" fillId="0" borderId="18" pivotButton="0" quotePrefix="0" xfId="0"/>
    <xf numFmtId="0" fontId="12" fillId="4" borderId="16" applyAlignment="1" pivotButton="0" quotePrefix="0" xfId="0">
      <alignment vertical="top" indent="1"/>
    </xf>
    <xf numFmtId="166" fontId="16" fillId="0" borderId="13" applyAlignment="1" pivotButton="0" quotePrefix="0" xfId="0">
      <alignment vertical="top" indent="1"/>
    </xf>
    <xf numFmtId="0" fontId="17" fillId="0" borderId="14" applyAlignment="1" pivotButton="0" quotePrefix="0" xfId="0">
      <alignment vertical="top"/>
    </xf>
    <xf numFmtId="0" fontId="18" fillId="3" borderId="1" applyAlignment="1" pivotButton="0" quotePrefix="0" xfId="0">
      <alignment vertical="top" wrapText="1"/>
    </xf>
    <xf numFmtId="3" fontId="18" fillId="3" borderId="1" applyAlignment="1" pivotButton="0" quotePrefix="0" xfId="0">
      <alignment horizontal="right" vertical="top"/>
    </xf>
    <xf numFmtId="0" fontId="19" fillId="2" borderId="0" applyAlignment="1" pivotButton="0" quotePrefix="0" xfId="0">
      <alignment vertical="center" indent="1"/>
    </xf>
    <xf numFmtId="0" fontId="19" fillId="2" borderId="0" applyAlignment="1" pivotButton="0" quotePrefix="0" xfId="0">
      <alignment horizontal="right" vertical="center"/>
    </xf>
    <xf numFmtId="3" fontId="19" fillId="2" borderId="0" applyAlignment="1" pivotButton="0" quotePrefix="0" xfId="0">
      <alignment horizontal="right" vertical="center"/>
    </xf>
    <xf numFmtId="0" fontId="16" fillId="4" borderId="14" applyAlignment="1" pivotButton="0" quotePrefix="0" xfId="0">
      <alignment vertical="center" indent="1"/>
    </xf>
    <xf numFmtId="3" fontId="25" fillId="4" borderId="14" applyAlignment="1" pivotButton="0" quotePrefix="0" xfId="0">
      <alignment horizontal="right" vertical="center"/>
    </xf>
    <xf numFmtId="167" fontId="25" fillId="4" borderId="14" applyAlignment="1" pivotButton="0" quotePrefix="0" xfId="0">
      <alignment horizontal="right" vertical="center"/>
    </xf>
    <xf numFmtId="0" fontId="16" fillId="8" borderId="14" applyAlignment="1" pivotButton="0" quotePrefix="0" xfId="0">
      <alignment vertical="center" indent="1"/>
    </xf>
    <xf numFmtId="3" fontId="25" fillId="8" borderId="14" applyAlignment="1" pivotButton="0" quotePrefix="0" xfId="0">
      <alignment horizontal="right" vertical="center"/>
    </xf>
    <xf numFmtId="167" fontId="25" fillId="8" borderId="14" applyAlignment="1" pivotButton="0" quotePrefix="0" xfId="0">
      <alignment horizontal="right" vertical="center"/>
    </xf>
    <xf numFmtId="0" fontId="21" fillId="4" borderId="14" applyAlignment="1" pivotButton="0" quotePrefix="0" xfId="0">
      <alignment vertical="center" wrapText="1" indent="1"/>
    </xf>
    <xf numFmtId="0" fontId="5" fillId="4" borderId="14" applyAlignment="1" pivotButton="0" quotePrefix="0" xfId="0">
      <alignment vertical="center" wrapText="1" indent="1"/>
    </xf>
    <xf numFmtId="0" fontId="27" fillId="4" borderId="14" applyAlignment="1" pivotButton="0" quotePrefix="0" xfId="0">
      <alignment vertical="center" wrapText="1" indent="1"/>
    </xf>
    <xf numFmtId="0" fontId="21" fillId="8" borderId="14" applyAlignment="1" pivotButton="0" quotePrefix="0" xfId="0">
      <alignment vertical="center" wrapText="1" indent="1"/>
    </xf>
    <xf numFmtId="0" fontId="5" fillId="8" borderId="14" applyAlignment="1" pivotButton="0" quotePrefix="0" xfId="0">
      <alignment vertical="center" wrapText="1" indent="1"/>
    </xf>
    <xf numFmtId="0" fontId="27" fillId="8" borderId="14" applyAlignment="1" pivotButton="0" quotePrefix="0" xfId="0">
      <alignment vertical="center" wrapText="1" indent="1"/>
    </xf>
  </cellXfs>
  <cellStyles count="1">
    <cellStyle name="Normal" xfId="0" builtinId="0" hidden="0"/>
  </cellStyles>
  <dxfs count="8">
    <dxf>
      <fill>
        <patternFill patternType="solid">
          <fgColor rgb="00F4F5F7"/>
          <bgColor rgb="00F4F5F7"/>
        </patternFill>
      </fill>
    </dxf>
    <dxf>
      <fill>
        <patternFill patternType="solid">
          <fgColor rgb="00D9F2D0"/>
          <bgColor rgb="00D9F2D0"/>
        </patternFill>
      </fill>
    </dxf>
    <dxf>
      <fill>
        <patternFill patternType="solid">
          <fgColor rgb="00F6FBE3"/>
          <bgColor rgb="00F6FBE3"/>
        </patternFill>
      </fill>
    </dxf>
    <dxf>
      <font>
        <b val="1"/>
        <color rgb="005C8000"/>
      </font>
    </dxf>
    <dxf>
      <font>
        <b val="1"/>
        <color rgb="00121418"/>
      </font>
      <fill>
        <patternFill patternType="solid">
          <fgColor rgb="00D9F2D0"/>
          <bgColor rgb="00D9F2D0"/>
        </patternFill>
      </fill>
    </dxf>
    <dxf>
      <font>
        <b val="1"/>
        <color rgb="00121418"/>
      </font>
      <fill>
        <patternFill patternType="solid">
          <fgColor rgb="00E3EBFF"/>
          <bgColor rgb="00E3EBFF"/>
        </patternFill>
      </fill>
    </dxf>
    <dxf>
      <font>
        <b val="1"/>
        <color rgb="00121418"/>
      </font>
      <fill>
        <patternFill patternType="solid">
          <fgColor rgb="00FFF0C2"/>
          <bgColor rgb="00FFF0C2"/>
        </patternFill>
      </fill>
    </dxf>
    <dxf>
      <font>
        <b val="1"/>
        <color rgb="00121418"/>
      </font>
      <fill>
        <patternFill patternType="solid">
          <fgColor rgb="00EEF0F3"/>
          <bgColor rgb="00EEF0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Запитвания по тема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'Резултати'!E6</f>
            </strRef>
          </tx>
          <spPr>
            <a:solidFill>
              <a:srgbClr val="121418"/>
            </a:solidFill>
            <a:ln>
              <a:prstDash val="solid"/>
            </a:ln>
          </spPr>
          <cat>
            <numRef>
              <f>'Резултати'!$B$7:$B$19</f>
            </numRef>
          </cat>
          <val>
            <numRef>
              <f>'Резултати'!$E$7:$E$19</f>
            </numRef>
          </val>
        </ser>
        <gapWidth val="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General" sourceLinked="0"/>
        <majorTickMark val="none"/>
        <minorTickMark val="none"/>
        <crossAx val="10"/>
        <crosses val="max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21</row>
      <rowOff>0</rowOff>
    </from>
    <ext cx="576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6" customWidth="1" min="2" max="2"/>
    <col width="100" customWidth="1" min="3" max="3"/>
    <col width="2.5" customWidth="1" min="4" max="4"/>
  </cols>
  <sheetData>
    <row r="1" ht="22" customHeight="1">
      <c r="A1" s="1" t="n"/>
      <c r="B1" s="2" t="inlineStr">
        <is>
          <t>LOGIKA</t>
        </is>
      </c>
      <c r="C1" s="1" t="n"/>
      <c r="D1" s="1" t="n"/>
    </row>
    <row r="2" ht="28" customHeight="1">
      <c r="A2" s="1" t="n"/>
      <c r="B2" s="3" t="inlineStr">
        <is>
          <t>Как се ползва</t>
        </is>
      </c>
      <c r="D2" s="1" t="n"/>
    </row>
    <row r="3" ht="26" customHeight="1">
      <c r="A3" s="1" t="n"/>
      <c r="B3" s="4" t="inlineStr">
        <is>
          <t>Планирайте месеца наведнъж — после само публикувате.</t>
        </is>
      </c>
      <c r="D3" s="1" t="n"/>
    </row>
    <row r="4" ht="14" customHeight="1"/>
    <row r="6" ht="22" customHeight="1">
      <c r="B6" s="5" t="inlineStr">
        <is>
          <t>Стъпки</t>
        </is>
      </c>
    </row>
    <row r="8" ht="34" customHeight="1">
      <c r="B8" s="6" t="n">
        <v>1</v>
      </c>
      <c r="C8" s="7" t="inlineStr">
        <is>
          <t>В листа „Публикации“ сменете първия ден на месеца (горе вдясно). Датите и дните се подреждат сами.</t>
        </is>
      </c>
    </row>
    <row r="9" ht="34" customHeight="1">
      <c r="B9" s="6" t="n">
        <v>2</v>
      </c>
      <c r="C9" s="7" t="inlineStr">
        <is>
          <t>Изберете дните за публикуване. Два-три пъти седмично, всяка седмица, работи по-добре от много наведнъж и после пауза.</t>
        </is>
      </c>
    </row>
    <row r="10" ht="34" customHeight="1">
      <c r="B10" s="6" t="n">
        <v>3</v>
      </c>
      <c r="C10" s="7" t="inlineStr">
        <is>
          <t>За всеки избран ден изберете канал и тема от падащите списъци (идеите са в „12 идеи“) и напишете текста.</t>
        </is>
      </c>
    </row>
    <row r="11" ht="34" customHeight="1">
      <c r="B11" s="6" t="n">
        <v>4</v>
      </c>
      <c r="C11" s="7" t="inlineStr">
        <is>
          <t>Следете статуса: Идея → В работа → Готово → Публикувано. Листът „Месец“ показва всичко като календар.</t>
        </is>
      </c>
    </row>
    <row r="12" ht="34" customHeight="1">
      <c r="B12" s="6" t="n">
        <v>5</v>
      </c>
      <c r="C12" s="7" t="inlineStr">
        <is>
          <t>След седмица попълнете резултата. Запитванията са най-важното число — „Резултати“ показва кои теми ги носят.</t>
        </is>
      </c>
    </row>
    <row r="14" ht="22" customHeight="1">
      <c r="B14" s="5" t="inlineStr">
        <is>
          <t>Легенда</t>
        </is>
      </c>
    </row>
    <row r="16">
      <c r="B16" s="8" t="n"/>
      <c r="C16" s="9" t="inlineStr">
        <is>
          <t xml:space="preserve">  Светлозелено — попълвате вие.</t>
        </is>
      </c>
    </row>
    <row r="17">
      <c r="B17" s="1" t="n"/>
      <c r="C17" s="9" t="inlineStr">
        <is>
          <t xml:space="preserve">  Бяло и тъмно — смята се само. Не го променяйте.</t>
        </is>
      </c>
    </row>
    <row r="18">
      <c r="C18" s="9" t="inlineStr">
        <is>
          <t xml:space="preserve">  В „Месец“: светлозелено — планирано, зелено — публикувано, сиво — друг месец.</t>
        </is>
      </c>
    </row>
    <row r="20" ht="22" customHeight="1">
      <c r="B20" s="5" t="inlineStr">
        <is>
          <t>Какво да гледате</t>
        </is>
      </c>
    </row>
    <row r="22" ht="32" customHeight="1">
      <c r="B22" s="10" t="inlineStr">
        <is>
          <t>→</t>
        </is>
      </c>
      <c r="C22" s="7" t="inlineStr">
        <is>
          <t>Тема с много харесвания, но без запитвания, забавлява — но не продава. Добавете ясна покана за действие.</t>
        </is>
      </c>
    </row>
    <row r="23" ht="32" customHeight="1">
      <c r="B23" s="10" t="inlineStr">
        <is>
          <t>→</t>
        </is>
      </c>
      <c r="C23" s="7" t="inlineStr">
        <is>
          <t>Една тема носи запитвания? Правете я по-често, с различни продукти.</t>
        </is>
      </c>
    </row>
    <row r="24" ht="32" customHeight="1">
      <c r="B24" s="10" t="inlineStr">
        <is>
          <t>→</t>
        </is>
      </c>
      <c r="C24" s="7" t="inlineStr">
        <is>
          <t>Сравнявайте месеците: един и същ канал и час дават сравним резултат.</t>
        </is>
      </c>
    </row>
    <row r="26" ht="22" customHeight="1">
      <c r="B26" s="5" t="inlineStr">
        <is>
          <t>Пример за попълнен ред</t>
        </is>
      </c>
    </row>
    <row r="28" ht="36" customHeight="1">
      <c r="C28" s="11" t="inlineStr">
        <is>
          <t>Дата: 03.12   Канал: Facebook   Тема: Зад кадър   Текст: „Ето как опаковаме вашата поръчка, преди да тръгне към вас.“   Статус: Публикувано   Запитвания: 2</t>
        </is>
      </c>
    </row>
    <row r="30">
      <c r="B30" s="12" t="inlineStr">
        <is>
          <t>Безплатен шаблон от LOGIKA · logika.bg — сайтове, онлайн магазини и софтуер по поръчка.</t>
        </is>
      </c>
    </row>
  </sheetData>
  <mergeCells count="2">
    <mergeCell ref="B3:C3"/>
    <mergeCell ref="B2:C2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.5" customWidth="1" min="9" max="9"/>
  </cols>
  <sheetData>
    <row r="1" ht="22" customHeight="1">
      <c r="A1" s="1" t="n"/>
      <c r="B1" s="2" t="inlineStr">
        <is>
          <t>LOGIKA</t>
        </is>
      </c>
      <c r="C1" s="1" t="n"/>
      <c r="D1" s="1" t="n"/>
      <c r="E1" s="1" t="n"/>
      <c r="F1" s="1" t="n"/>
      <c r="G1" s="1" t="n"/>
      <c r="H1" s="1" t="n"/>
      <c r="I1" s="1" t="n"/>
    </row>
    <row r="2" ht="28" customHeight="1">
      <c r="A2" s="1" t="n"/>
      <c r="B2" s="3" t="inlineStr">
        <is>
          <t>Месецът с един поглед</t>
        </is>
      </c>
      <c r="I2" s="1" t="n"/>
    </row>
    <row r="3" ht="26" customHeight="1">
      <c r="A3" s="1" t="n"/>
      <c r="B3" s="4" t="inlineStr">
        <is>
          <t>Тук нищо не се попълва — календарът показва темите и каналите от листа „Публикации“.</t>
        </is>
      </c>
      <c r="I3" s="1" t="n"/>
    </row>
    <row r="4" ht="14" customHeight="1"/>
    <row r="5" ht="30" customHeight="1">
      <c r="B5" s="13">
        <f>CHOOSE(MONTH(Публикации!$M$3),"Януари","Февруари","Март","Април","Май","Юни","Юли","Август","Септември","Октомври","Ноември","Декември")&amp;" "&amp;YEAR(Публикации!$M$3)</f>
        <v/>
      </c>
    </row>
    <row r="7" ht="24" customHeight="1">
      <c r="B7" s="14" t="inlineStr">
        <is>
          <t>Понеделник</t>
        </is>
      </c>
      <c r="C7" s="14" t="inlineStr">
        <is>
          <t>Вторник</t>
        </is>
      </c>
      <c r="D7" s="14" t="inlineStr">
        <is>
          <t>Сряда</t>
        </is>
      </c>
      <c r="E7" s="14" t="inlineStr">
        <is>
          <t>Четвъртък</t>
        </is>
      </c>
      <c r="F7" s="14" t="inlineStr">
        <is>
          <t>Петък</t>
        </is>
      </c>
      <c r="G7" s="14" t="inlineStr">
        <is>
          <t>Събота</t>
        </is>
      </c>
      <c r="H7" s="14" t="inlineStr">
        <is>
          <t>Неделя</t>
        </is>
      </c>
    </row>
    <row r="8" ht="18" customHeight="1">
      <c r="B8" s="15">
        <f>IF(MONTH((Публикации!$M$3-WEEKDAY(Публикации!$M$3,2)+1+0))=MONTH(Публикации!$M$3),DAY((Публикации!$M$3-WEEKDAY(Публикации!$M$3,2)+1+0)),"")</f>
        <v/>
      </c>
      <c r="C8" s="15">
        <f>IF(MONTH((Публикации!$M$3-WEEKDAY(Публикации!$M$3,2)+1+1))=MONTH(Публикации!$M$3),DAY((Публикации!$M$3-WEEKDAY(Публикации!$M$3,2)+1+1)),"")</f>
        <v/>
      </c>
      <c r="D8" s="15">
        <f>IF(MONTH((Публикации!$M$3-WEEKDAY(Публикации!$M$3,2)+1+2))=MONTH(Публикации!$M$3),DAY((Публикации!$M$3-WEEKDAY(Публикации!$M$3,2)+1+2)),"")</f>
        <v/>
      </c>
      <c r="E8" s="15">
        <f>IF(MONTH((Публикации!$M$3-WEEKDAY(Публикации!$M$3,2)+1+3))=MONTH(Публикации!$M$3),DAY((Публикации!$M$3-WEEKDAY(Публикации!$M$3,2)+1+3)),"")</f>
        <v/>
      </c>
      <c r="F8" s="15">
        <f>IF(MONTH((Публикации!$M$3-WEEKDAY(Публикации!$M$3,2)+1+4))=MONTH(Публикации!$M$3),DAY((Публикации!$M$3-WEEKDAY(Публикации!$M$3,2)+1+4)),"")</f>
        <v/>
      </c>
      <c r="G8" s="15">
        <f>IF(MONTH((Публикации!$M$3-WEEKDAY(Публикации!$M$3,2)+1+5))=MONTH(Публикации!$M$3),DAY((Публикации!$M$3-WEEKDAY(Публикации!$M$3,2)+1+5)),"")</f>
        <v/>
      </c>
      <c r="H8" s="15">
        <f>IF(MONTH((Публикации!$M$3-WEEKDAY(Публикации!$M$3,2)+1+6))=MONTH(Публикации!$M$3),DAY((Публикации!$M$3-WEEKDAY(Публикации!$M$3,2)+1+6)),"")</f>
        <v/>
      </c>
    </row>
    <row r="9" ht="50" customHeight="1">
      <c r="B9" s="16">
        <f>IF(MONTH((Публикации!$M$3-WEEKDAY(Публикации!$M$3,2)+1+0))&lt;&gt;MONTH(Публикации!$M$3),"",IFERROR(INDEX(Публикации!$E$11:$E$41,MATCH((Публикации!$M$3-WEEKDAY(Публикации!$M$3,2)+1+0),Публикации!$B$11:$B$41,0))&amp;IF(INDEX(Публикации!$D$11:$D$41,MATCH((Публикации!$M$3-WEEKDAY(Публикации!$M$3,2)+1+0),Публикации!$B$11:$B$41,0))&lt;&gt;"",CHAR(10)&amp;INDEX(Публикации!$D$11:$D$41,MATCH((Публикации!$M$3-WEEKDAY(Публикации!$M$3,2)+1+0),Публикации!$B$11:$B$41,0)),""),""))</f>
        <v/>
      </c>
      <c r="C9" s="16">
        <f>IF(MONTH((Публикации!$M$3-WEEKDAY(Публикации!$M$3,2)+1+1))&lt;&gt;MONTH(Публикации!$M$3),"",IFERROR(INDEX(Публикации!$E$11:$E$41,MATCH((Публикации!$M$3-WEEKDAY(Публикации!$M$3,2)+1+1),Публикации!$B$11:$B$41,0))&amp;IF(INDEX(Публикации!$D$11:$D$41,MATCH((Публикации!$M$3-WEEKDAY(Публикации!$M$3,2)+1+1),Публикации!$B$11:$B$41,0))&lt;&gt;"",CHAR(10)&amp;INDEX(Публикации!$D$11:$D$41,MATCH((Публикации!$M$3-WEEKDAY(Публикации!$M$3,2)+1+1),Публикации!$B$11:$B$41,0)),""),""))</f>
        <v/>
      </c>
      <c r="D9" s="16">
        <f>IF(MONTH((Публикации!$M$3-WEEKDAY(Публикации!$M$3,2)+1+2))&lt;&gt;MONTH(Публикации!$M$3),"",IFERROR(INDEX(Публикации!$E$11:$E$41,MATCH((Публикации!$M$3-WEEKDAY(Публикации!$M$3,2)+1+2),Публикации!$B$11:$B$41,0))&amp;IF(INDEX(Публикации!$D$11:$D$41,MATCH((Публикации!$M$3-WEEKDAY(Публикации!$M$3,2)+1+2),Публикации!$B$11:$B$41,0))&lt;&gt;"",CHAR(10)&amp;INDEX(Публикации!$D$11:$D$41,MATCH((Публикации!$M$3-WEEKDAY(Публикации!$M$3,2)+1+2),Публикации!$B$11:$B$41,0)),""),""))</f>
        <v/>
      </c>
      <c r="E9" s="16">
        <f>IF(MONTH((Публикации!$M$3-WEEKDAY(Публикации!$M$3,2)+1+3))&lt;&gt;MONTH(Публикации!$M$3),"",IFERROR(INDEX(Публикации!$E$11:$E$41,MATCH((Публикации!$M$3-WEEKDAY(Публикации!$M$3,2)+1+3),Публикации!$B$11:$B$41,0))&amp;IF(INDEX(Публикации!$D$11:$D$41,MATCH((Публикации!$M$3-WEEKDAY(Публикации!$M$3,2)+1+3),Публикации!$B$11:$B$41,0))&lt;&gt;"",CHAR(10)&amp;INDEX(Публикации!$D$11:$D$41,MATCH((Публикации!$M$3-WEEKDAY(Публикации!$M$3,2)+1+3),Публикации!$B$11:$B$41,0)),""),""))</f>
        <v/>
      </c>
      <c r="F9" s="16">
        <f>IF(MONTH((Публикации!$M$3-WEEKDAY(Публикации!$M$3,2)+1+4))&lt;&gt;MONTH(Публикации!$M$3),"",IFERROR(INDEX(Публикации!$E$11:$E$41,MATCH((Публикации!$M$3-WEEKDAY(Публикации!$M$3,2)+1+4),Публикации!$B$11:$B$41,0))&amp;IF(INDEX(Публикации!$D$11:$D$41,MATCH((Публикации!$M$3-WEEKDAY(Публикации!$M$3,2)+1+4),Публикации!$B$11:$B$41,0))&lt;&gt;"",CHAR(10)&amp;INDEX(Публикации!$D$11:$D$41,MATCH((Публикации!$M$3-WEEKDAY(Публикации!$M$3,2)+1+4),Публикации!$B$11:$B$41,0)),""),""))</f>
        <v/>
      </c>
      <c r="G9" s="16">
        <f>IF(MONTH((Публикации!$M$3-WEEKDAY(Публикации!$M$3,2)+1+5))&lt;&gt;MONTH(Публикации!$M$3),"",IFERROR(INDEX(Публикации!$E$11:$E$41,MATCH((Публикации!$M$3-WEEKDAY(Публикации!$M$3,2)+1+5),Публикации!$B$11:$B$41,0))&amp;IF(INDEX(Публикации!$D$11:$D$41,MATCH((Публикации!$M$3-WEEKDAY(Публикации!$M$3,2)+1+5),Публикации!$B$11:$B$41,0))&lt;&gt;"",CHAR(10)&amp;INDEX(Публикации!$D$11:$D$41,MATCH((Публикации!$M$3-WEEKDAY(Публикации!$M$3,2)+1+5),Публикации!$B$11:$B$41,0)),""),""))</f>
        <v/>
      </c>
      <c r="H9" s="16">
        <f>IF(MONTH((Публикации!$M$3-WEEKDAY(Публикации!$M$3,2)+1+6))&lt;&gt;MONTH(Публикации!$M$3),"",IFERROR(INDEX(Публикации!$E$11:$E$41,MATCH((Публикации!$M$3-WEEKDAY(Публикации!$M$3,2)+1+6),Публикации!$B$11:$B$41,0))&amp;IF(INDEX(Публикации!$D$11:$D$41,MATCH((Публикации!$M$3-WEEKDAY(Публикации!$M$3,2)+1+6),Публикации!$B$11:$B$41,0))&lt;&gt;"",CHAR(10)&amp;INDEX(Публикации!$D$11:$D$41,MATCH((Публикации!$M$3-WEEKDAY(Публикации!$M$3,2)+1+6),Публикации!$B$11:$B$41,0)),""),""))</f>
        <v/>
      </c>
    </row>
    <row r="10" ht="18" customHeight="1">
      <c r="B10" s="15">
        <f>IF(MONTH((Публикации!$M$3-WEEKDAY(Публикации!$M$3,2)+1+7))=MONTH(Публикации!$M$3),DAY((Публикации!$M$3-WEEKDAY(Публикации!$M$3,2)+1+7)),"")</f>
        <v/>
      </c>
      <c r="C10" s="15">
        <f>IF(MONTH((Публикации!$M$3-WEEKDAY(Публикации!$M$3,2)+1+8))=MONTH(Публикации!$M$3),DAY((Публикации!$M$3-WEEKDAY(Публикации!$M$3,2)+1+8)),"")</f>
        <v/>
      </c>
      <c r="D10" s="15">
        <f>IF(MONTH((Публикации!$M$3-WEEKDAY(Публикации!$M$3,2)+1+9))=MONTH(Публикации!$M$3),DAY((Публикации!$M$3-WEEKDAY(Публикации!$M$3,2)+1+9)),"")</f>
        <v/>
      </c>
      <c r="E10" s="15">
        <f>IF(MONTH((Публикации!$M$3-WEEKDAY(Публикации!$M$3,2)+1+10))=MONTH(Публикации!$M$3),DAY((Публикации!$M$3-WEEKDAY(Публикации!$M$3,2)+1+10)),"")</f>
        <v/>
      </c>
      <c r="F10" s="15">
        <f>IF(MONTH((Публикации!$M$3-WEEKDAY(Публикации!$M$3,2)+1+11))=MONTH(Публикации!$M$3),DAY((Публикации!$M$3-WEEKDAY(Публикации!$M$3,2)+1+11)),"")</f>
        <v/>
      </c>
      <c r="G10" s="15">
        <f>IF(MONTH((Публикации!$M$3-WEEKDAY(Публикации!$M$3,2)+1+12))=MONTH(Публикации!$M$3),DAY((Публикации!$M$3-WEEKDAY(Публикации!$M$3,2)+1+12)),"")</f>
        <v/>
      </c>
      <c r="H10" s="15">
        <f>IF(MONTH((Публикации!$M$3-WEEKDAY(Публикации!$M$3,2)+1+13))=MONTH(Публикации!$M$3),DAY((Публикации!$M$3-WEEKDAY(Публикации!$M$3,2)+1+13)),"")</f>
        <v/>
      </c>
    </row>
    <row r="11" ht="50" customHeight="1">
      <c r="B11" s="16">
        <f>IF(MONTH((Публикации!$M$3-WEEKDAY(Публикации!$M$3,2)+1+7))&lt;&gt;MONTH(Публикации!$M$3),"",IFERROR(INDEX(Публикации!$E$11:$E$41,MATCH((Публикации!$M$3-WEEKDAY(Публикации!$M$3,2)+1+7),Публикации!$B$11:$B$41,0))&amp;IF(INDEX(Публикации!$D$11:$D$41,MATCH((Публикации!$M$3-WEEKDAY(Публикации!$M$3,2)+1+7),Публикации!$B$11:$B$41,0))&lt;&gt;"",CHAR(10)&amp;INDEX(Публикации!$D$11:$D$41,MATCH((Публикации!$M$3-WEEKDAY(Публикации!$M$3,2)+1+7),Публикации!$B$11:$B$41,0)),""),""))</f>
        <v/>
      </c>
      <c r="C11" s="16">
        <f>IF(MONTH((Публикации!$M$3-WEEKDAY(Публикации!$M$3,2)+1+8))&lt;&gt;MONTH(Публикации!$M$3),"",IFERROR(INDEX(Публикации!$E$11:$E$41,MATCH((Публикации!$M$3-WEEKDAY(Публикации!$M$3,2)+1+8),Публикации!$B$11:$B$41,0))&amp;IF(INDEX(Публикации!$D$11:$D$41,MATCH((Публикации!$M$3-WEEKDAY(Публикации!$M$3,2)+1+8),Публикации!$B$11:$B$41,0))&lt;&gt;"",CHAR(10)&amp;INDEX(Публикации!$D$11:$D$41,MATCH((Публикации!$M$3-WEEKDAY(Публикации!$M$3,2)+1+8),Публикации!$B$11:$B$41,0)),""),""))</f>
        <v/>
      </c>
      <c r="D11" s="16">
        <f>IF(MONTH((Публикации!$M$3-WEEKDAY(Публикации!$M$3,2)+1+9))&lt;&gt;MONTH(Публикации!$M$3),"",IFERROR(INDEX(Публикации!$E$11:$E$41,MATCH((Публикации!$M$3-WEEKDAY(Публикации!$M$3,2)+1+9),Публикации!$B$11:$B$41,0))&amp;IF(INDEX(Публикации!$D$11:$D$41,MATCH((Публикации!$M$3-WEEKDAY(Публикации!$M$3,2)+1+9),Публикации!$B$11:$B$41,0))&lt;&gt;"",CHAR(10)&amp;INDEX(Публикации!$D$11:$D$41,MATCH((Публикации!$M$3-WEEKDAY(Публикации!$M$3,2)+1+9),Публикации!$B$11:$B$41,0)),""),""))</f>
        <v/>
      </c>
      <c r="E11" s="16">
        <f>IF(MONTH((Публикации!$M$3-WEEKDAY(Публикации!$M$3,2)+1+10))&lt;&gt;MONTH(Публикации!$M$3),"",IFERROR(INDEX(Публикации!$E$11:$E$41,MATCH((Публикации!$M$3-WEEKDAY(Публикации!$M$3,2)+1+10),Публикации!$B$11:$B$41,0))&amp;IF(INDEX(Публикации!$D$11:$D$41,MATCH((Публикации!$M$3-WEEKDAY(Публикации!$M$3,2)+1+10),Публикации!$B$11:$B$41,0))&lt;&gt;"",CHAR(10)&amp;INDEX(Публикации!$D$11:$D$41,MATCH((Публикации!$M$3-WEEKDAY(Публикации!$M$3,2)+1+10),Публикации!$B$11:$B$41,0)),""),""))</f>
        <v/>
      </c>
      <c r="F11" s="16">
        <f>IF(MONTH((Публикации!$M$3-WEEKDAY(Публикации!$M$3,2)+1+11))&lt;&gt;MONTH(Публикации!$M$3),"",IFERROR(INDEX(Публикации!$E$11:$E$41,MATCH((Публикации!$M$3-WEEKDAY(Публикации!$M$3,2)+1+11),Публикации!$B$11:$B$41,0))&amp;IF(INDEX(Публикации!$D$11:$D$41,MATCH((Публикации!$M$3-WEEKDAY(Публикации!$M$3,2)+1+11),Публикации!$B$11:$B$41,0))&lt;&gt;"",CHAR(10)&amp;INDEX(Публикации!$D$11:$D$41,MATCH((Публикации!$M$3-WEEKDAY(Публикации!$M$3,2)+1+11),Публикации!$B$11:$B$41,0)),""),""))</f>
        <v/>
      </c>
      <c r="G11" s="16">
        <f>IF(MONTH((Публикации!$M$3-WEEKDAY(Публикации!$M$3,2)+1+12))&lt;&gt;MONTH(Публикации!$M$3),"",IFERROR(INDEX(Публикации!$E$11:$E$41,MATCH((Публикации!$M$3-WEEKDAY(Публикации!$M$3,2)+1+12),Публикации!$B$11:$B$41,0))&amp;IF(INDEX(Публикации!$D$11:$D$41,MATCH((Публикации!$M$3-WEEKDAY(Публикации!$M$3,2)+1+12),Публикации!$B$11:$B$41,0))&lt;&gt;"",CHAR(10)&amp;INDEX(Публикации!$D$11:$D$41,MATCH((Публикации!$M$3-WEEKDAY(Публикации!$M$3,2)+1+12),Публикации!$B$11:$B$41,0)),""),""))</f>
        <v/>
      </c>
      <c r="H11" s="16">
        <f>IF(MONTH((Публикации!$M$3-WEEKDAY(Публикации!$M$3,2)+1+13))&lt;&gt;MONTH(Публикации!$M$3),"",IFERROR(INDEX(Публикации!$E$11:$E$41,MATCH((Публикации!$M$3-WEEKDAY(Публикации!$M$3,2)+1+13),Публикации!$B$11:$B$41,0))&amp;IF(INDEX(Публикации!$D$11:$D$41,MATCH((Публикации!$M$3-WEEKDAY(Публикации!$M$3,2)+1+13),Публикации!$B$11:$B$41,0))&lt;&gt;"",CHAR(10)&amp;INDEX(Публикации!$D$11:$D$41,MATCH((Публикации!$M$3-WEEKDAY(Публикации!$M$3,2)+1+13),Публикации!$B$11:$B$41,0)),""),""))</f>
        <v/>
      </c>
    </row>
    <row r="12" ht="18" customHeight="1">
      <c r="B12" s="15">
        <f>IF(MONTH((Публикации!$M$3-WEEKDAY(Публикации!$M$3,2)+1+14))=MONTH(Публикации!$M$3),DAY((Публикации!$M$3-WEEKDAY(Публикации!$M$3,2)+1+14)),"")</f>
        <v/>
      </c>
      <c r="C12" s="15">
        <f>IF(MONTH((Публикации!$M$3-WEEKDAY(Публикации!$M$3,2)+1+15))=MONTH(Публикации!$M$3),DAY((Публикации!$M$3-WEEKDAY(Публикации!$M$3,2)+1+15)),"")</f>
        <v/>
      </c>
      <c r="D12" s="15">
        <f>IF(MONTH((Публикации!$M$3-WEEKDAY(Публикации!$M$3,2)+1+16))=MONTH(Публикации!$M$3),DAY((Публикации!$M$3-WEEKDAY(Публикации!$M$3,2)+1+16)),"")</f>
        <v/>
      </c>
      <c r="E12" s="15">
        <f>IF(MONTH((Публикации!$M$3-WEEKDAY(Публикации!$M$3,2)+1+17))=MONTH(Публикации!$M$3),DAY((Публикации!$M$3-WEEKDAY(Публикации!$M$3,2)+1+17)),"")</f>
        <v/>
      </c>
      <c r="F12" s="15">
        <f>IF(MONTH((Публикации!$M$3-WEEKDAY(Публикации!$M$3,2)+1+18))=MONTH(Публикации!$M$3),DAY((Публикации!$M$3-WEEKDAY(Публикации!$M$3,2)+1+18)),"")</f>
        <v/>
      </c>
      <c r="G12" s="15">
        <f>IF(MONTH((Публикации!$M$3-WEEKDAY(Публикации!$M$3,2)+1+19))=MONTH(Публикации!$M$3),DAY((Публикации!$M$3-WEEKDAY(Публикации!$M$3,2)+1+19)),"")</f>
        <v/>
      </c>
      <c r="H12" s="15">
        <f>IF(MONTH((Публикации!$M$3-WEEKDAY(Публикации!$M$3,2)+1+20))=MONTH(Публикации!$M$3),DAY((Публикации!$M$3-WEEKDAY(Публикации!$M$3,2)+1+20)),"")</f>
        <v/>
      </c>
    </row>
    <row r="13" ht="50" customHeight="1">
      <c r="B13" s="16">
        <f>IF(MONTH((Публикации!$M$3-WEEKDAY(Публикации!$M$3,2)+1+14))&lt;&gt;MONTH(Публикации!$M$3),"",IFERROR(INDEX(Публикации!$E$11:$E$41,MATCH((Публикации!$M$3-WEEKDAY(Публикации!$M$3,2)+1+14),Публикации!$B$11:$B$41,0))&amp;IF(INDEX(Публикации!$D$11:$D$41,MATCH((Публикации!$M$3-WEEKDAY(Публикации!$M$3,2)+1+14),Публикации!$B$11:$B$41,0))&lt;&gt;"",CHAR(10)&amp;INDEX(Публикации!$D$11:$D$41,MATCH((Публикации!$M$3-WEEKDAY(Публикации!$M$3,2)+1+14),Публикации!$B$11:$B$41,0)),""),""))</f>
        <v/>
      </c>
      <c r="C13" s="16">
        <f>IF(MONTH((Публикации!$M$3-WEEKDAY(Публикации!$M$3,2)+1+15))&lt;&gt;MONTH(Публикации!$M$3),"",IFERROR(INDEX(Публикации!$E$11:$E$41,MATCH((Публикации!$M$3-WEEKDAY(Публикации!$M$3,2)+1+15),Публикации!$B$11:$B$41,0))&amp;IF(INDEX(Публикации!$D$11:$D$41,MATCH((Публикации!$M$3-WEEKDAY(Публикации!$M$3,2)+1+15),Публикации!$B$11:$B$41,0))&lt;&gt;"",CHAR(10)&amp;INDEX(Публикации!$D$11:$D$41,MATCH((Публикации!$M$3-WEEKDAY(Публикации!$M$3,2)+1+15),Публикации!$B$11:$B$41,0)),""),""))</f>
        <v/>
      </c>
      <c r="D13" s="16">
        <f>IF(MONTH((Публикации!$M$3-WEEKDAY(Публикации!$M$3,2)+1+16))&lt;&gt;MONTH(Публикации!$M$3),"",IFERROR(INDEX(Публикации!$E$11:$E$41,MATCH((Публикации!$M$3-WEEKDAY(Публикации!$M$3,2)+1+16),Публикации!$B$11:$B$41,0))&amp;IF(INDEX(Публикации!$D$11:$D$41,MATCH((Публикации!$M$3-WEEKDAY(Публикации!$M$3,2)+1+16),Публикации!$B$11:$B$41,0))&lt;&gt;"",CHAR(10)&amp;INDEX(Публикации!$D$11:$D$41,MATCH((Публикации!$M$3-WEEKDAY(Публикации!$M$3,2)+1+16),Публикации!$B$11:$B$41,0)),""),""))</f>
        <v/>
      </c>
      <c r="E13" s="16">
        <f>IF(MONTH((Публикации!$M$3-WEEKDAY(Публикации!$M$3,2)+1+17))&lt;&gt;MONTH(Публикации!$M$3),"",IFERROR(INDEX(Публикации!$E$11:$E$41,MATCH((Публикации!$M$3-WEEKDAY(Публикации!$M$3,2)+1+17),Публикации!$B$11:$B$41,0))&amp;IF(INDEX(Публикации!$D$11:$D$41,MATCH((Публикации!$M$3-WEEKDAY(Публикации!$M$3,2)+1+17),Публикации!$B$11:$B$41,0))&lt;&gt;"",CHAR(10)&amp;INDEX(Публикации!$D$11:$D$41,MATCH((Публикации!$M$3-WEEKDAY(Публикации!$M$3,2)+1+17),Публикации!$B$11:$B$41,0)),""),""))</f>
        <v/>
      </c>
      <c r="F13" s="16">
        <f>IF(MONTH((Публикации!$M$3-WEEKDAY(Публикации!$M$3,2)+1+18))&lt;&gt;MONTH(Публикации!$M$3),"",IFERROR(INDEX(Публикации!$E$11:$E$41,MATCH((Публикации!$M$3-WEEKDAY(Публикации!$M$3,2)+1+18),Публикации!$B$11:$B$41,0))&amp;IF(INDEX(Публикации!$D$11:$D$41,MATCH((Публикации!$M$3-WEEKDAY(Публикации!$M$3,2)+1+18),Публикации!$B$11:$B$41,0))&lt;&gt;"",CHAR(10)&amp;INDEX(Публикации!$D$11:$D$41,MATCH((Публикации!$M$3-WEEKDAY(Публикации!$M$3,2)+1+18),Публикации!$B$11:$B$41,0)),""),""))</f>
        <v/>
      </c>
      <c r="G13" s="16">
        <f>IF(MONTH((Публикации!$M$3-WEEKDAY(Публикации!$M$3,2)+1+19))&lt;&gt;MONTH(Публикации!$M$3),"",IFERROR(INDEX(Публикации!$E$11:$E$41,MATCH((Публикации!$M$3-WEEKDAY(Публикации!$M$3,2)+1+19),Публикации!$B$11:$B$41,0))&amp;IF(INDEX(Публикации!$D$11:$D$41,MATCH((Публикации!$M$3-WEEKDAY(Публикации!$M$3,2)+1+19),Публикации!$B$11:$B$41,0))&lt;&gt;"",CHAR(10)&amp;INDEX(Публикации!$D$11:$D$41,MATCH((Публикации!$M$3-WEEKDAY(Публикации!$M$3,2)+1+19),Публикации!$B$11:$B$41,0)),""),""))</f>
        <v/>
      </c>
      <c r="H13" s="16">
        <f>IF(MONTH((Публикации!$M$3-WEEKDAY(Публикации!$M$3,2)+1+20))&lt;&gt;MONTH(Публикации!$M$3),"",IFERROR(INDEX(Публикации!$E$11:$E$41,MATCH((Публикации!$M$3-WEEKDAY(Публикации!$M$3,2)+1+20),Публикации!$B$11:$B$41,0))&amp;IF(INDEX(Публикации!$D$11:$D$41,MATCH((Публикации!$M$3-WEEKDAY(Публикации!$M$3,2)+1+20),Публикации!$B$11:$B$41,0))&lt;&gt;"",CHAR(10)&amp;INDEX(Публикации!$D$11:$D$41,MATCH((Публикации!$M$3-WEEKDAY(Публикации!$M$3,2)+1+20),Публикации!$B$11:$B$41,0)),""),""))</f>
        <v/>
      </c>
    </row>
    <row r="14" ht="18" customHeight="1">
      <c r="B14" s="15">
        <f>IF(MONTH((Публикации!$M$3-WEEKDAY(Публикации!$M$3,2)+1+21))=MONTH(Публикации!$M$3),DAY((Публикации!$M$3-WEEKDAY(Публикации!$M$3,2)+1+21)),"")</f>
        <v/>
      </c>
      <c r="C14" s="15">
        <f>IF(MONTH((Публикации!$M$3-WEEKDAY(Публикации!$M$3,2)+1+22))=MONTH(Публикации!$M$3),DAY((Публикации!$M$3-WEEKDAY(Публикации!$M$3,2)+1+22)),"")</f>
        <v/>
      </c>
      <c r="D14" s="15">
        <f>IF(MONTH((Публикации!$M$3-WEEKDAY(Публикации!$M$3,2)+1+23))=MONTH(Публикации!$M$3),DAY((Публикации!$M$3-WEEKDAY(Публикации!$M$3,2)+1+23)),"")</f>
        <v/>
      </c>
      <c r="E14" s="15">
        <f>IF(MONTH((Публикации!$M$3-WEEKDAY(Публикации!$M$3,2)+1+24))=MONTH(Публикации!$M$3),DAY((Публикации!$M$3-WEEKDAY(Публикации!$M$3,2)+1+24)),"")</f>
        <v/>
      </c>
      <c r="F14" s="15">
        <f>IF(MONTH((Публикации!$M$3-WEEKDAY(Публикации!$M$3,2)+1+25))=MONTH(Публикации!$M$3),DAY((Публикации!$M$3-WEEKDAY(Публикации!$M$3,2)+1+25)),"")</f>
        <v/>
      </c>
      <c r="G14" s="15">
        <f>IF(MONTH((Публикации!$M$3-WEEKDAY(Публикации!$M$3,2)+1+26))=MONTH(Публикации!$M$3),DAY((Публикации!$M$3-WEEKDAY(Публикации!$M$3,2)+1+26)),"")</f>
        <v/>
      </c>
      <c r="H14" s="15">
        <f>IF(MONTH((Публикации!$M$3-WEEKDAY(Публикации!$M$3,2)+1+27))=MONTH(Публикации!$M$3),DAY((Публикации!$M$3-WEEKDAY(Публикации!$M$3,2)+1+27)),"")</f>
        <v/>
      </c>
    </row>
    <row r="15" ht="50" customHeight="1">
      <c r="B15" s="16">
        <f>IF(MONTH((Публикации!$M$3-WEEKDAY(Публикации!$M$3,2)+1+21))&lt;&gt;MONTH(Публикации!$M$3),"",IFERROR(INDEX(Публикации!$E$11:$E$41,MATCH((Публикации!$M$3-WEEKDAY(Публикации!$M$3,2)+1+21),Публикации!$B$11:$B$41,0))&amp;IF(INDEX(Публикации!$D$11:$D$41,MATCH((Публикации!$M$3-WEEKDAY(Публикации!$M$3,2)+1+21),Публикации!$B$11:$B$41,0))&lt;&gt;"",CHAR(10)&amp;INDEX(Публикации!$D$11:$D$41,MATCH((Публикации!$M$3-WEEKDAY(Публикации!$M$3,2)+1+21),Публикации!$B$11:$B$41,0)),""),""))</f>
        <v/>
      </c>
      <c r="C15" s="16">
        <f>IF(MONTH((Публикации!$M$3-WEEKDAY(Публикации!$M$3,2)+1+22))&lt;&gt;MONTH(Публикации!$M$3),"",IFERROR(INDEX(Публикации!$E$11:$E$41,MATCH((Публикации!$M$3-WEEKDAY(Публикации!$M$3,2)+1+22),Публикации!$B$11:$B$41,0))&amp;IF(INDEX(Публикации!$D$11:$D$41,MATCH((Публикации!$M$3-WEEKDAY(Публикации!$M$3,2)+1+22),Публикации!$B$11:$B$41,0))&lt;&gt;"",CHAR(10)&amp;INDEX(Публикации!$D$11:$D$41,MATCH((Публикации!$M$3-WEEKDAY(Публикации!$M$3,2)+1+22),Публикации!$B$11:$B$41,0)),""),""))</f>
        <v/>
      </c>
      <c r="D15" s="16">
        <f>IF(MONTH((Публикации!$M$3-WEEKDAY(Публикации!$M$3,2)+1+23))&lt;&gt;MONTH(Публикации!$M$3),"",IFERROR(INDEX(Публикации!$E$11:$E$41,MATCH((Публикации!$M$3-WEEKDAY(Публикации!$M$3,2)+1+23),Публикации!$B$11:$B$41,0))&amp;IF(INDEX(Публикации!$D$11:$D$41,MATCH((Публикации!$M$3-WEEKDAY(Публикации!$M$3,2)+1+23),Публикации!$B$11:$B$41,0))&lt;&gt;"",CHAR(10)&amp;INDEX(Публикации!$D$11:$D$41,MATCH((Публикации!$M$3-WEEKDAY(Публикации!$M$3,2)+1+23),Публикации!$B$11:$B$41,0)),""),""))</f>
        <v/>
      </c>
      <c r="E15" s="16">
        <f>IF(MONTH((Публикации!$M$3-WEEKDAY(Публикации!$M$3,2)+1+24))&lt;&gt;MONTH(Публикации!$M$3),"",IFERROR(INDEX(Публикации!$E$11:$E$41,MATCH((Публикации!$M$3-WEEKDAY(Публикации!$M$3,2)+1+24),Публикации!$B$11:$B$41,0))&amp;IF(INDEX(Публикации!$D$11:$D$41,MATCH((Публикации!$M$3-WEEKDAY(Публикации!$M$3,2)+1+24),Публикации!$B$11:$B$41,0))&lt;&gt;"",CHAR(10)&amp;INDEX(Публикации!$D$11:$D$41,MATCH((Публикации!$M$3-WEEKDAY(Публикации!$M$3,2)+1+24),Публикации!$B$11:$B$41,0)),""),""))</f>
        <v/>
      </c>
      <c r="F15" s="16">
        <f>IF(MONTH((Публикации!$M$3-WEEKDAY(Публикации!$M$3,2)+1+25))&lt;&gt;MONTH(Публикации!$M$3),"",IFERROR(INDEX(Публикации!$E$11:$E$41,MATCH((Публикации!$M$3-WEEKDAY(Публикации!$M$3,2)+1+25),Публикации!$B$11:$B$41,0))&amp;IF(INDEX(Публикации!$D$11:$D$41,MATCH((Публикации!$M$3-WEEKDAY(Публикации!$M$3,2)+1+25),Публикации!$B$11:$B$41,0))&lt;&gt;"",CHAR(10)&amp;INDEX(Публикации!$D$11:$D$41,MATCH((Публикации!$M$3-WEEKDAY(Публикации!$M$3,2)+1+25),Публикации!$B$11:$B$41,0)),""),""))</f>
        <v/>
      </c>
      <c r="G15" s="16">
        <f>IF(MONTH((Публикации!$M$3-WEEKDAY(Публикации!$M$3,2)+1+26))&lt;&gt;MONTH(Публикации!$M$3),"",IFERROR(INDEX(Публикации!$E$11:$E$41,MATCH((Публикации!$M$3-WEEKDAY(Публикации!$M$3,2)+1+26),Публикации!$B$11:$B$41,0))&amp;IF(INDEX(Публикации!$D$11:$D$41,MATCH((Публикации!$M$3-WEEKDAY(Публикации!$M$3,2)+1+26),Публикации!$B$11:$B$41,0))&lt;&gt;"",CHAR(10)&amp;INDEX(Публикации!$D$11:$D$41,MATCH((Публикации!$M$3-WEEKDAY(Публикации!$M$3,2)+1+26),Публикации!$B$11:$B$41,0)),""),""))</f>
        <v/>
      </c>
      <c r="H15" s="16">
        <f>IF(MONTH((Публикации!$M$3-WEEKDAY(Публикации!$M$3,2)+1+27))&lt;&gt;MONTH(Публикации!$M$3),"",IFERROR(INDEX(Публикации!$E$11:$E$41,MATCH((Публикации!$M$3-WEEKDAY(Публикации!$M$3,2)+1+27),Публикации!$B$11:$B$41,0))&amp;IF(INDEX(Публикации!$D$11:$D$41,MATCH((Публикации!$M$3-WEEKDAY(Публикации!$M$3,2)+1+27),Публикации!$B$11:$B$41,0))&lt;&gt;"",CHAR(10)&amp;INDEX(Публикации!$D$11:$D$41,MATCH((Публикации!$M$3-WEEKDAY(Публикации!$M$3,2)+1+27),Публикации!$B$11:$B$41,0)),""),""))</f>
        <v/>
      </c>
    </row>
    <row r="16" ht="18" customHeight="1">
      <c r="B16" s="15">
        <f>IF(MONTH((Публикации!$M$3-WEEKDAY(Публикации!$M$3,2)+1+28))=MONTH(Публикации!$M$3),DAY((Публикации!$M$3-WEEKDAY(Публикации!$M$3,2)+1+28)),"")</f>
        <v/>
      </c>
      <c r="C16" s="15">
        <f>IF(MONTH((Публикации!$M$3-WEEKDAY(Публикации!$M$3,2)+1+29))=MONTH(Публикации!$M$3),DAY((Публикации!$M$3-WEEKDAY(Публикации!$M$3,2)+1+29)),"")</f>
        <v/>
      </c>
      <c r="D16" s="15">
        <f>IF(MONTH((Публикации!$M$3-WEEKDAY(Публикации!$M$3,2)+1+30))=MONTH(Публикации!$M$3),DAY((Публикации!$M$3-WEEKDAY(Публикации!$M$3,2)+1+30)),"")</f>
        <v/>
      </c>
      <c r="E16" s="15">
        <f>IF(MONTH((Публикации!$M$3-WEEKDAY(Публикации!$M$3,2)+1+31))=MONTH(Публикации!$M$3),DAY((Публикации!$M$3-WEEKDAY(Публикации!$M$3,2)+1+31)),"")</f>
        <v/>
      </c>
      <c r="F16" s="15">
        <f>IF(MONTH((Публикации!$M$3-WEEKDAY(Публикации!$M$3,2)+1+32))=MONTH(Публикации!$M$3),DAY((Публикации!$M$3-WEEKDAY(Публикации!$M$3,2)+1+32)),"")</f>
        <v/>
      </c>
      <c r="G16" s="15">
        <f>IF(MONTH((Публикации!$M$3-WEEKDAY(Публикации!$M$3,2)+1+33))=MONTH(Публикации!$M$3),DAY((Публикации!$M$3-WEEKDAY(Публикации!$M$3,2)+1+33)),"")</f>
        <v/>
      </c>
      <c r="H16" s="15">
        <f>IF(MONTH((Публикации!$M$3-WEEKDAY(Публикации!$M$3,2)+1+34))=MONTH(Публикации!$M$3),DAY((Публикации!$M$3-WEEKDAY(Публикации!$M$3,2)+1+34)),"")</f>
        <v/>
      </c>
    </row>
    <row r="17" ht="50" customHeight="1">
      <c r="B17" s="16">
        <f>IF(MONTH((Публикации!$M$3-WEEKDAY(Публикации!$M$3,2)+1+28))&lt;&gt;MONTH(Публикации!$M$3),"",IFERROR(INDEX(Публикации!$E$11:$E$41,MATCH((Публикации!$M$3-WEEKDAY(Публикации!$M$3,2)+1+28),Публикации!$B$11:$B$41,0))&amp;IF(INDEX(Публикации!$D$11:$D$41,MATCH((Публикации!$M$3-WEEKDAY(Публикации!$M$3,2)+1+28),Публикации!$B$11:$B$41,0))&lt;&gt;"",CHAR(10)&amp;INDEX(Публикации!$D$11:$D$41,MATCH((Публикации!$M$3-WEEKDAY(Публикации!$M$3,2)+1+28),Публикации!$B$11:$B$41,0)),""),""))</f>
        <v/>
      </c>
      <c r="C17" s="16">
        <f>IF(MONTH((Публикации!$M$3-WEEKDAY(Публикации!$M$3,2)+1+29))&lt;&gt;MONTH(Публикации!$M$3),"",IFERROR(INDEX(Публикации!$E$11:$E$41,MATCH((Публикации!$M$3-WEEKDAY(Публикации!$M$3,2)+1+29),Публикации!$B$11:$B$41,0))&amp;IF(INDEX(Публикации!$D$11:$D$41,MATCH((Публикации!$M$3-WEEKDAY(Публикации!$M$3,2)+1+29),Публикации!$B$11:$B$41,0))&lt;&gt;"",CHAR(10)&amp;INDEX(Публикации!$D$11:$D$41,MATCH((Публикации!$M$3-WEEKDAY(Публикации!$M$3,2)+1+29),Публикации!$B$11:$B$41,0)),""),""))</f>
        <v/>
      </c>
      <c r="D17" s="16">
        <f>IF(MONTH((Публикации!$M$3-WEEKDAY(Публикации!$M$3,2)+1+30))&lt;&gt;MONTH(Публикации!$M$3),"",IFERROR(INDEX(Публикации!$E$11:$E$41,MATCH((Публикации!$M$3-WEEKDAY(Публикации!$M$3,2)+1+30),Публикации!$B$11:$B$41,0))&amp;IF(INDEX(Публикации!$D$11:$D$41,MATCH((Публикации!$M$3-WEEKDAY(Публикации!$M$3,2)+1+30),Публикации!$B$11:$B$41,0))&lt;&gt;"",CHAR(10)&amp;INDEX(Публикации!$D$11:$D$41,MATCH((Публикации!$M$3-WEEKDAY(Публикации!$M$3,2)+1+30),Публикации!$B$11:$B$41,0)),""),""))</f>
        <v/>
      </c>
      <c r="E17" s="16">
        <f>IF(MONTH((Публикации!$M$3-WEEKDAY(Публикации!$M$3,2)+1+31))&lt;&gt;MONTH(Публикации!$M$3),"",IFERROR(INDEX(Публикации!$E$11:$E$41,MATCH((Публикации!$M$3-WEEKDAY(Публикации!$M$3,2)+1+31),Публикации!$B$11:$B$41,0))&amp;IF(INDEX(Публикации!$D$11:$D$41,MATCH((Публикации!$M$3-WEEKDAY(Публикации!$M$3,2)+1+31),Публикации!$B$11:$B$41,0))&lt;&gt;"",CHAR(10)&amp;INDEX(Публикации!$D$11:$D$41,MATCH((Публикации!$M$3-WEEKDAY(Публикации!$M$3,2)+1+31),Публикации!$B$11:$B$41,0)),""),""))</f>
        <v/>
      </c>
      <c r="F17" s="16">
        <f>IF(MONTH((Публикации!$M$3-WEEKDAY(Публикации!$M$3,2)+1+32))&lt;&gt;MONTH(Публикации!$M$3),"",IFERROR(INDEX(Публикации!$E$11:$E$41,MATCH((Публикации!$M$3-WEEKDAY(Публикации!$M$3,2)+1+32),Публикации!$B$11:$B$41,0))&amp;IF(INDEX(Публикации!$D$11:$D$41,MATCH((Публикации!$M$3-WEEKDAY(Публикации!$M$3,2)+1+32),Публикации!$B$11:$B$41,0))&lt;&gt;"",CHAR(10)&amp;INDEX(Публикации!$D$11:$D$41,MATCH((Публикации!$M$3-WEEKDAY(Публикации!$M$3,2)+1+32),Публикации!$B$11:$B$41,0)),""),""))</f>
        <v/>
      </c>
      <c r="G17" s="16">
        <f>IF(MONTH((Публикации!$M$3-WEEKDAY(Публикации!$M$3,2)+1+33))&lt;&gt;MONTH(Публикации!$M$3),"",IFERROR(INDEX(Публикации!$E$11:$E$41,MATCH((Публикации!$M$3-WEEKDAY(Публикации!$M$3,2)+1+33),Публикации!$B$11:$B$41,0))&amp;IF(INDEX(Публикации!$D$11:$D$41,MATCH((Публикации!$M$3-WEEKDAY(Публикации!$M$3,2)+1+33),Публикации!$B$11:$B$41,0))&lt;&gt;"",CHAR(10)&amp;INDEX(Публикации!$D$11:$D$41,MATCH((Публикации!$M$3-WEEKDAY(Публикации!$M$3,2)+1+33),Публикации!$B$11:$B$41,0)),""),""))</f>
        <v/>
      </c>
      <c r="H17" s="16">
        <f>IF(MONTH((Публикации!$M$3-WEEKDAY(Публикации!$M$3,2)+1+34))&lt;&gt;MONTH(Публикации!$M$3),"",IFERROR(INDEX(Публикации!$E$11:$E$41,MATCH((Публикации!$M$3-WEEKDAY(Публикации!$M$3,2)+1+34),Публикации!$B$11:$B$41,0))&amp;IF(INDEX(Публикации!$D$11:$D$41,MATCH((Публикации!$M$3-WEEKDAY(Публикации!$M$3,2)+1+34),Публикации!$B$11:$B$41,0))&lt;&gt;"",CHAR(10)&amp;INDEX(Публикации!$D$11:$D$41,MATCH((Публикации!$M$3-WEEKDAY(Публикации!$M$3,2)+1+34),Публикации!$B$11:$B$41,0)),""),""))</f>
        <v/>
      </c>
    </row>
    <row r="18" ht="18" customHeight="1">
      <c r="B18" s="15">
        <f>IF(MONTH((Публикации!$M$3-WEEKDAY(Публикации!$M$3,2)+1+35))=MONTH(Публикации!$M$3),DAY((Публикации!$M$3-WEEKDAY(Публикации!$M$3,2)+1+35)),"")</f>
        <v/>
      </c>
      <c r="C18" s="15">
        <f>IF(MONTH((Публикации!$M$3-WEEKDAY(Публикации!$M$3,2)+1+36))=MONTH(Публикации!$M$3),DAY((Публикации!$M$3-WEEKDAY(Публикации!$M$3,2)+1+36)),"")</f>
        <v/>
      </c>
      <c r="D18" s="15">
        <f>IF(MONTH((Публикации!$M$3-WEEKDAY(Публикации!$M$3,2)+1+37))=MONTH(Публикации!$M$3),DAY((Публикации!$M$3-WEEKDAY(Публикации!$M$3,2)+1+37)),"")</f>
        <v/>
      </c>
      <c r="E18" s="15">
        <f>IF(MONTH((Публикации!$M$3-WEEKDAY(Публикации!$M$3,2)+1+38))=MONTH(Публикации!$M$3),DAY((Публикации!$M$3-WEEKDAY(Публикации!$M$3,2)+1+38)),"")</f>
        <v/>
      </c>
      <c r="F18" s="15">
        <f>IF(MONTH((Публикации!$M$3-WEEKDAY(Публикации!$M$3,2)+1+39))=MONTH(Публикации!$M$3),DAY((Публикации!$M$3-WEEKDAY(Публикации!$M$3,2)+1+39)),"")</f>
        <v/>
      </c>
      <c r="G18" s="15">
        <f>IF(MONTH((Публикации!$M$3-WEEKDAY(Публикации!$M$3,2)+1+40))=MONTH(Публикации!$M$3),DAY((Публикации!$M$3-WEEKDAY(Публикации!$M$3,2)+1+40)),"")</f>
        <v/>
      </c>
      <c r="H18" s="15">
        <f>IF(MONTH((Публикации!$M$3-WEEKDAY(Публикации!$M$3,2)+1+41))=MONTH(Публикации!$M$3),DAY((Публикации!$M$3-WEEKDAY(Публикации!$M$3,2)+1+41)),"")</f>
        <v/>
      </c>
    </row>
    <row r="19" ht="50" customHeight="1">
      <c r="B19" s="16">
        <f>IF(MONTH((Публикации!$M$3-WEEKDAY(Публикации!$M$3,2)+1+35))&lt;&gt;MONTH(Публикации!$M$3),"",IFERROR(INDEX(Публикации!$E$11:$E$41,MATCH((Публикации!$M$3-WEEKDAY(Публикации!$M$3,2)+1+35),Публикации!$B$11:$B$41,0))&amp;IF(INDEX(Публикации!$D$11:$D$41,MATCH((Публикации!$M$3-WEEKDAY(Публикации!$M$3,2)+1+35),Публикации!$B$11:$B$41,0))&lt;&gt;"",CHAR(10)&amp;INDEX(Публикации!$D$11:$D$41,MATCH((Публикации!$M$3-WEEKDAY(Публикации!$M$3,2)+1+35),Публикации!$B$11:$B$41,0)),""),""))</f>
        <v/>
      </c>
      <c r="C19" s="16">
        <f>IF(MONTH((Публикации!$M$3-WEEKDAY(Публикации!$M$3,2)+1+36))&lt;&gt;MONTH(Публикации!$M$3),"",IFERROR(INDEX(Публикации!$E$11:$E$41,MATCH((Публикации!$M$3-WEEKDAY(Публикации!$M$3,2)+1+36),Публикации!$B$11:$B$41,0))&amp;IF(INDEX(Публикации!$D$11:$D$41,MATCH((Публикации!$M$3-WEEKDAY(Публикации!$M$3,2)+1+36),Публикации!$B$11:$B$41,0))&lt;&gt;"",CHAR(10)&amp;INDEX(Публикации!$D$11:$D$41,MATCH((Публикации!$M$3-WEEKDAY(Публикации!$M$3,2)+1+36),Публикации!$B$11:$B$41,0)),""),""))</f>
        <v/>
      </c>
      <c r="D19" s="16">
        <f>IF(MONTH((Публикации!$M$3-WEEKDAY(Публикации!$M$3,2)+1+37))&lt;&gt;MONTH(Публикации!$M$3),"",IFERROR(INDEX(Публикации!$E$11:$E$41,MATCH((Публикации!$M$3-WEEKDAY(Публикации!$M$3,2)+1+37),Публикации!$B$11:$B$41,0))&amp;IF(INDEX(Публикации!$D$11:$D$41,MATCH((Публикации!$M$3-WEEKDAY(Публикации!$M$3,2)+1+37),Публикации!$B$11:$B$41,0))&lt;&gt;"",CHAR(10)&amp;INDEX(Публикации!$D$11:$D$41,MATCH((Публикации!$M$3-WEEKDAY(Публикации!$M$3,2)+1+37),Публикации!$B$11:$B$41,0)),""),""))</f>
        <v/>
      </c>
      <c r="E19" s="16">
        <f>IF(MONTH((Публикации!$M$3-WEEKDAY(Публикации!$M$3,2)+1+38))&lt;&gt;MONTH(Публикации!$M$3),"",IFERROR(INDEX(Публикации!$E$11:$E$41,MATCH((Публикации!$M$3-WEEKDAY(Публикации!$M$3,2)+1+38),Публикации!$B$11:$B$41,0))&amp;IF(INDEX(Публикации!$D$11:$D$41,MATCH((Публикации!$M$3-WEEKDAY(Публикации!$M$3,2)+1+38),Публикации!$B$11:$B$41,0))&lt;&gt;"",CHAR(10)&amp;INDEX(Публикации!$D$11:$D$41,MATCH((Публикации!$M$3-WEEKDAY(Публикации!$M$3,2)+1+38),Публикации!$B$11:$B$41,0)),""),""))</f>
        <v/>
      </c>
      <c r="F19" s="16">
        <f>IF(MONTH((Публикации!$M$3-WEEKDAY(Публикации!$M$3,2)+1+39))&lt;&gt;MONTH(Публикации!$M$3),"",IFERROR(INDEX(Публикации!$E$11:$E$41,MATCH((Публикации!$M$3-WEEKDAY(Публикации!$M$3,2)+1+39),Публикации!$B$11:$B$41,0))&amp;IF(INDEX(Публикации!$D$11:$D$41,MATCH((Публикации!$M$3-WEEKDAY(Публикации!$M$3,2)+1+39),Публикации!$B$11:$B$41,0))&lt;&gt;"",CHAR(10)&amp;INDEX(Публикации!$D$11:$D$41,MATCH((Публикации!$M$3-WEEKDAY(Публикации!$M$3,2)+1+39),Публикации!$B$11:$B$41,0)),""),""))</f>
        <v/>
      </c>
      <c r="G19" s="16">
        <f>IF(MONTH((Публикации!$M$3-WEEKDAY(Публикации!$M$3,2)+1+40))&lt;&gt;MONTH(Публикации!$M$3),"",IFERROR(INDEX(Публикации!$E$11:$E$41,MATCH((Публикации!$M$3-WEEKDAY(Публикации!$M$3,2)+1+40),Публикации!$B$11:$B$41,0))&amp;IF(INDEX(Публикации!$D$11:$D$41,MATCH((Публикации!$M$3-WEEKDAY(Публикации!$M$3,2)+1+40),Публикации!$B$11:$B$41,0))&lt;&gt;"",CHAR(10)&amp;INDEX(Публикации!$D$11:$D$41,MATCH((Публикации!$M$3-WEEKDAY(Публикации!$M$3,2)+1+40),Публикации!$B$11:$B$41,0)),""),""))</f>
        <v/>
      </c>
      <c r="H19" s="16">
        <f>IF(MONTH((Публикации!$M$3-WEEKDAY(Публикации!$M$3,2)+1+41))&lt;&gt;MONTH(Публикации!$M$3),"",IFERROR(INDEX(Публикации!$E$11:$E$41,MATCH((Публикации!$M$3-WEEKDAY(Публикации!$M$3,2)+1+41),Публикации!$B$11:$B$41,0))&amp;IF(INDEX(Публикации!$D$11:$D$41,MATCH((Публикации!$M$3-WEEKDAY(Публикации!$M$3,2)+1+41),Публикации!$B$11:$B$41,0))&lt;&gt;"",CHAR(10)&amp;INDEX(Публикации!$D$11:$D$41,MATCH((Публикации!$M$3-WEEKDAY(Публикации!$M$3,2)+1+41),Публикации!$B$11:$B$41,0)),""),""))</f>
        <v/>
      </c>
    </row>
    <row r="21">
      <c r="B21" s="17" t="inlineStr">
        <is>
          <t>Цветове</t>
        </is>
      </c>
      <c r="C21" s="18" t="inlineStr">
        <is>
          <t>планирано</t>
        </is>
      </c>
      <c r="D21" s="19" t="inlineStr">
        <is>
          <t>публикувано</t>
        </is>
      </c>
      <c r="E21" s="20" t="inlineStr">
        <is>
          <t>друг месец</t>
        </is>
      </c>
    </row>
    <row r="23">
      <c r="B23" s="12" t="inlineStr">
        <is>
          <t>Безплатен шаблон от LOGIKA · logika.bg — сайтове, онлайн магазини и софтуер по поръчка.</t>
        </is>
      </c>
    </row>
  </sheetData>
  <mergeCells count="2">
    <mergeCell ref="B3:H3"/>
    <mergeCell ref="B2:H2"/>
  </mergeCells>
  <conditionalFormatting sqref="B8:H9">
    <cfRule type="expression" priority="1" dxfId="0">
      <formula>B$8=""</formula>
    </cfRule>
    <cfRule type="expression" priority="2" dxfId="1">
      <formula>AND(B$9&lt;&gt;"",COUNTIFS(Публикации!$B$11:$B$41,Публикации!$M$3-WEEKDAY(Публикации!$M$3,2)+1+0+COLUMN(B$9)-2,Публикации!$I$11:$I$41,"Публикувано")&gt;0)</formula>
    </cfRule>
    <cfRule type="expression" priority="3" dxfId="2">
      <formula>B$9&lt;&gt;""</formula>
    </cfRule>
  </conditionalFormatting>
  <conditionalFormatting sqref="B10:H11">
    <cfRule type="expression" priority="4" dxfId="0">
      <formula>B$10=""</formula>
    </cfRule>
    <cfRule type="expression" priority="5" dxfId="1">
      <formula>AND(B$11&lt;&gt;"",COUNTIFS(Публикации!$B$11:$B$41,Публикации!$M$3-WEEKDAY(Публикации!$M$3,2)+1+7+COLUMN(B$11)-2,Публикации!$I$11:$I$41,"Публикувано")&gt;0)</formula>
    </cfRule>
    <cfRule type="expression" priority="6" dxfId="2">
      <formula>B$11&lt;&gt;""</formula>
    </cfRule>
  </conditionalFormatting>
  <conditionalFormatting sqref="B12:H13">
    <cfRule type="expression" priority="7" dxfId="0">
      <formula>B$12=""</formula>
    </cfRule>
    <cfRule type="expression" priority="8" dxfId="1">
      <formula>AND(B$13&lt;&gt;"",COUNTIFS(Публикации!$B$11:$B$41,Публикации!$M$3-WEEKDAY(Публикации!$M$3,2)+1+14+COLUMN(B$13)-2,Публикации!$I$11:$I$41,"Публикувано")&gt;0)</formula>
    </cfRule>
    <cfRule type="expression" priority="9" dxfId="2">
      <formula>B$13&lt;&gt;""</formula>
    </cfRule>
  </conditionalFormatting>
  <conditionalFormatting sqref="B14:H15">
    <cfRule type="expression" priority="10" dxfId="0">
      <formula>B$14=""</formula>
    </cfRule>
    <cfRule type="expression" priority="11" dxfId="1">
      <formula>AND(B$15&lt;&gt;"",COUNTIFS(Публикации!$B$11:$B$41,Публикации!$M$3-WEEKDAY(Публикации!$M$3,2)+1+21+COLUMN(B$15)-2,Публикации!$I$11:$I$41,"Публикувано")&gt;0)</formula>
    </cfRule>
    <cfRule type="expression" priority="12" dxfId="2">
      <formula>B$15&lt;&gt;""</formula>
    </cfRule>
  </conditionalFormatting>
  <conditionalFormatting sqref="B16:H17">
    <cfRule type="expression" priority="13" dxfId="0">
      <formula>B$16=""</formula>
    </cfRule>
    <cfRule type="expression" priority="14" dxfId="1">
      <formula>AND(B$17&lt;&gt;"",COUNTIFS(Публикации!$B$11:$B$41,Публикации!$M$3-WEEKDAY(Публикации!$M$3,2)+1+28+COLUMN(B$17)-2,Публикации!$I$11:$I$41,"Публикувано")&gt;0)</formula>
    </cfRule>
    <cfRule type="expression" priority="15" dxfId="2">
      <formula>B$17&lt;&gt;""</formula>
    </cfRule>
  </conditionalFormatting>
  <conditionalFormatting sqref="B18:H19">
    <cfRule type="expression" priority="16" dxfId="0">
      <formula>B$18=""</formula>
    </cfRule>
    <cfRule type="expression" priority="17" dxfId="1">
      <formula>AND(B$19&lt;&gt;"",COUNTIFS(Публикации!$B$11:$B$41,Публикации!$M$3-WEEKDAY(Публикации!$M$3,2)+1+35+COLUMN(B$19)-2,Публикации!$I$11:$I$41,"Публикувано")&gt;0)</formula>
    </cfRule>
    <cfRule type="expression" priority="18" dxfId="2">
      <formula>B$19&lt;&gt;""</formula>
    </cfRule>
  </conditionalFormatting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44"/>
  <sheetViews>
    <sheetView showGridLines="0" workbookViewId="0">
      <pane xSplit="3" ySplit="10" topLeftCell="D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1" customWidth="1" min="2" max="2"/>
    <col width="7" customWidth="1" min="3" max="3"/>
    <col width="14" customWidth="1" min="4" max="4"/>
    <col width="20" customWidth="1" min="5" max="5"/>
    <col width="44" customWidth="1" min="6" max="6"/>
    <col width="20" customWidth="1" min="7" max="7"/>
    <col width="22" customWidth="1" min="8" max="8"/>
    <col width="14" customWidth="1" min="9" max="9"/>
    <col width="11" customWidth="1" min="10" max="10"/>
    <col width="11" customWidth="1" min="11" max="11"/>
    <col width="11" customWidth="1" min="12" max="12"/>
    <col width="12" customWidth="1" min="13" max="13"/>
    <col width="2.5" customWidth="1" min="14" max="14"/>
  </cols>
  <sheetData>
    <row r="1" ht="22" customHeight="1">
      <c r="A1" s="1" t="n"/>
      <c r="B1" s="2" t="inlineStr">
        <is>
          <t>LOGIKA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28" customHeight="1">
      <c r="A2" s="1" t="n"/>
      <c r="B2" s="3" t="inlineStr">
        <is>
          <t>Календар за публикации</t>
        </is>
      </c>
      <c r="N2" s="1" t="n"/>
    </row>
    <row r="3" ht="26" customHeight="1">
      <c r="A3" s="1" t="n"/>
      <c r="B3" s="4" t="inlineStr">
        <is>
          <t>Един месец публикации. Сменете първия ден на месеца горе вдясно — датите и дните се подреждат сами.</t>
        </is>
      </c>
      <c r="K3" s="21" t="inlineStr">
        <is>
          <t>Първи ден на месеца</t>
        </is>
      </c>
      <c r="M3" s="22" t="n">
        <v>46357</v>
      </c>
      <c r="N3" s="1" t="n"/>
    </row>
    <row r="4" ht="14" customHeight="1"/>
    <row r="5" ht="20" customHeight="1">
      <c r="B5" s="23" t="inlineStr">
        <is>
          <t>ПЛАНИРАНИ</t>
        </is>
      </c>
      <c r="C5" s="24" t="n"/>
      <c r="D5" s="25" t="n"/>
      <c r="E5" s="26" t="inlineStr">
        <is>
          <t>ПУБЛИКУВАНИ</t>
        </is>
      </c>
      <c r="F5" s="26" t="inlineStr">
        <is>
          <t>ВЗАИМОДЕЙСТВИЯ</t>
        </is>
      </c>
      <c r="G5" s="26" t="inlineStr">
        <is>
          <t>ЗАПИТВАНИЯ</t>
        </is>
      </c>
      <c r="H5" s="25" t="n"/>
      <c r="I5" s="26" t="inlineStr">
        <is>
          <t>ТЕМА С НАЙ-МНОГО ЗАПИТВАНИЯ</t>
        </is>
      </c>
      <c r="J5" s="24" t="n"/>
      <c r="K5" s="24" t="n"/>
      <c r="L5" s="24" t="n"/>
      <c r="M5" s="25" t="n"/>
    </row>
    <row r="6" ht="32" customHeight="1">
      <c r="B6" s="27">
        <f>COUNTA(E11:E41)</f>
        <v/>
      </c>
      <c r="D6" s="28" t="n"/>
      <c r="E6" s="29">
        <f>COUNTIF(I11:I41,"Публикувано")</f>
        <v/>
      </c>
      <c r="F6" s="29">
        <f>SUM(J11:J41)+SUM(K11:K41)+SUM(L11:L41)</f>
        <v/>
      </c>
      <c r="G6" s="29">
        <f>SUM(M11:M41)</f>
        <v/>
      </c>
      <c r="H6" s="28" t="n"/>
      <c r="I6" s="30">
        <f>IF(MAX(Резултати!$E$7:$E$19)&gt;0,INDEX(Резултати!$B$7:$B$19,MATCH(MAX(Резултати!$E$7:$E$19),Резултати!$E$7:$E$19,0)),"—")</f>
        <v/>
      </c>
      <c r="M6" s="28" t="n"/>
    </row>
    <row r="7" ht="18" customHeight="1">
      <c r="B7" s="31" t="inlineStr">
        <is>
          <t>публикации с избрана тема</t>
        </is>
      </c>
      <c r="C7" s="32" t="n"/>
      <c r="D7" s="33" t="n"/>
      <c r="E7" s="34">
        <f>IF(COUNTA(E11:E41)&gt;0,TEXT(COUNTIF(I11:I41,"Публикувано")/COUNTA(E11:E41),"0%")&amp;" от плана","")</f>
        <v/>
      </c>
      <c r="F7" s="34" t="inlineStr">
        <is>
          <t>харесвания, коментари, споделяния</t>
        </is>
      </c>
      <c r="G7" s="34" t="inlineStr">
        <is>
          <t>най-важното число</t>
        </is>
      </c>
      <c r="H7" s="33" t="n"/>
      <c r="I7" s="34" t="inlineStr">
        <is>
          <t>подробно — в „Резултати“</t>
        </is>
      </c>
      <c r="J7" s="32" t="n"/>
      <c r="K7" s="32" t="n"/>
      <c r="L7" s="32" t="n"/>
      <c r="M7" s="33" t="n"/>
    </row>
    <row r="8" ht="18" customHeight="1"/>
    <row r="9" ht="22" customHeight="1">
      <c r="B9" s="5" t="inlineStr">
        <is>
          <t>Публикации</t>
        </is>
      </c>
    </row>
    <row r="10" ht="36" customHeight="1">
      <c r="B10" s="14" t="inlineStr">
        <is>
          <t>Дата</t>
        </is>
      </c>
      <c r="C10" s="14" t="inlineStr">
        <is>
          <t>Ден</t>
        </is>
      </c>
      <c r="D10" s="14" t="inlineStr">
        <is>
          <t>Канал</t>
        </is>
      </c>
      <c r="E10" s="14" t="inlineStr">
        <is>
          <t>Тема</t>
        </is>
      </c>
      <c r="F10" s="14" t="inlineStr">
        <is>
          <t>Текст на публикацията</t>
        </is>
      </c>
      <c r="G10" s="14" t="inlineStr">
        <is>
          <t>Снимка / видео</t>
        </is>
      </c>
      <c r="H10" s="14" t="inlineStr">
        <is>
          <t>Покана за действие</t>
        </is>
      </c>
      <c r="I10" s="14" t="inlineStr">
        <is>
          <t>Статус</t>
        </is>
      </c>
      <c r="J10" s="14" t="inlineStr">
        <is>
          <t>Харесвания</t>
        </is>
      </c>
      <c r="K10" s="14" t="inlineStr">
        <is>
          <t>Коментари</t>
        </is>
      </c>
      <c r="L10" s="14" t="inlineStr">
        <is>
          <t>Споделяния</t>
        </is>
      </c>
      <c r="M10" s="14" t="inlineStr">
        <is>
          <t>Запитвания</t>
        </is>
      </c>
    </row>
    <row r="11" ht="30" customHeight="1">
      <c r="B11" s="35">
        <f>$M$3</f>
        <v/>
      </c>
      <c r="C11" s="36">
        <f>IF(B11="","",CHOOSE(WEEKDAY(B11,2),"пон","вт","ср","чет","пет","съб","нед"))</f>
        <v/>
      </c>
      <c r="D11" s="37" t="n"/>
      <c r="E11" s="37" t="n"/>
      <c r="F11" s="37" t="n"/>
      <c r="G11" s="37" t="n"/>
      <c r="H11" s="37" t="n"/>
      <c r="I11" s="37" t="n"/>
      <c r="J11" s="38" t="n"/>
      <c r="K11" s="38" t="n"/>
      <c r="L11" s="38" t="n"/>
      <c r="M11" s="38" t="n"/>
    </row>
    <row r="12" ht="30" customHeight="1">
      <c r="B12" s="35">
        <f>IF(B11="","",IF(MONTH(B11+1)=MONTH($M$3),B11+1,""))</f>
        <v/>
      </c>
      <c r="C12" s="36">
        <f>IF(B12="","",CHOOSE(WEEKDAY(B12,2),"пон","вт","ср","чет","пет","съб","нед"))</f>
        <v/>
      </c>
      <c r="D12" s="37" t="n"/>
      <c r="E12" s="37" t="n"/>
      <c r="F12" s="37" t="n"/>
      <c r="G12" s="37" t="n"/>
      <c r="H12" s="37" t="n"/>
      <c r="I12" s="37" t="n"/>
      <c r="J12" s="38" t="n"/>
      <c r="K12" s="38" t="n"/>
      <c r="L12" s="38" t="n"/>
      <c r="M12" s="38" t="n"/>
    </row>
    <row r="13" ht="30" customHeight="1">
      <c r="B13" s="35">
        <f>IF(B12="","",IF(MONTH(B12+1)=MONTH($M$3),B12+1,""))</f>
        <v/>
      </c>
      <c r="C13" s="36">
        <f>IF(B13="","",CHOOSE(WEEKDAY(B13,2),"пон","вт","ср","чет","пет","съб","нед"))</f>
        <v/>
      </c>
      <c r="D13" s="37" t="n"/>
      <c r="E13" s="37" t="n"/>
      <c r="F13" s="37" t="n"/>
      <c r="G13" s="37" t="n"/>
      <c r="H13" s="37" t="n"/>
      <c r="I13" s="37" t="n"/>
      <c r="J13" s="38" t="n"/>
      <c r="K13" s="38" t="n"/>
      <c r="L13" s="38" t="n"/>
      <c r="M13" s="38" t="n"/>
    </row>
    <row r="14" ht="30" customHeight="1">
      <c r="B14" s="35">
        <f>IF(B13="","",IF(MONTH(B13+1)=MONTH($M$3),B13+1,""))</f>
        <v/>
      </c>
      <c r="C14" s="36">
        <f>IF(B14="","",CHOOSE(WEEKDAY(B14,2),"пон","вт","ср","чет","пет","съб","нед"))</f>
        <v/>
      </c>
      <c r="D14" s="37" t="n"/>
      <c r="E14" s="37" t="n"/>
      <c r="F14" s="37" t="n"/>
      <c r="G14" s="37" t="n"/>
      <c r="H14" s="37" t="n"/>
      <c r="I14" s="37" t="n"/>
      <c r="J14" s="38" t="n"/>
      <c r="K14" s="38" t="n"/>
      <c r="L14" s="38" t="n"/>
      <c r="M14" s="38" t="n"/>
    </row>
    <row r="15" ht="30" customHeight="1">
      <c r="B15" s="35">
        <f>IF(B14="","",IF(MONTH(B14+1)=MONTH($M$3),B14+1,""))</f>
        <v/>
      </c>
      <c r="C15" s="36">
        <f>IF(B15="","",CHOOSE(WEEKDAY(B15,2),"пон","вт","ср","чет","пет","съб","нед"))</f>
        <v/>
      </c>
      <c r="D15" s="37" t="n"/>
      <c r="E15" s="37" t="n"/>
      <c r="F15" s="37" t="n"/>
      <c r="G15" s="37" t="n"/>
      <c r="H15" s="37" t="n"/>
      <c r="I15" s="37" t="n"/>
      <c r="J15" s="38" t="n"/>
      <c r="K15" s="38" t="n"/>
      <c r="L15" s="38" t="n"/>
      <c r="M15" s="38" t="n"/>
    </row>
    <row r="16" ht="30" customHeight="1">
      <c r="B16" s="35">
        <f>IF(B15="","",IF(MONTH(B15+1)=MONTH($M$3),B15+1,""))</f>
        <v/>
      </c>
      <c r="C16" s="36">
        <f>IF(B16="","",CHOOSE(WEEKDAY(B16,2),"пон","вт","ср","чет","пет","съб","нед"))</f>
        <v/>
      </c>
      <c r="D16" s="37" t="n"/>
      <c r="E16" s="37" t="n"/>
      <c r="F16" s="37" t="n"/>
      <c r="G16" s="37" t="n"/>
      <c r="H16" s="37" t="n"/>
      <c r="I16" s="37" t="n"/>
      <c r="J16" s="38" t="n"/>
      <c r="K16" s="38" t="n"/>
      <c r="L16" s="38" t="n"/>
      <c r="M16" s="38" t="n"/>
    </row>
    <row r="17" ht="30" customHeight="1">
      <c r="B17" s="35">
        <f>IF(B16="","",IF(MONTH(B16+1)=MONTH($M$3),B16+1,""))</f>
        <v/>
      </c>
      <c r="C17" s="36">
        <f>IF(B17="","",CHOOSE(WEEKDAY(B17,2),"пон","вт","ср","чет","пет","съб","нед"))</f>
        <v/>
      </c>
      <c r="D17" s="37" t="n"/>
      <c r="E17" s="37" t="n"/>
      <c r="F17" s="37" t="n"/>
      <c r="G17" s="37" t="n"/>
      <c r="H17" s="37" t="n"/>
      <c r="I17" s="37" t="n"/>
      <c r="J17" s="38" t="n"/>
      <c r="K17" s="38" t="n"/>
      <c r="L17" s="38" t="n"/>
      <c r="M17" s="38" t="n"/>
    </row>
    <row r="18" ht="30" customHeight="1">
      <c r="B18" s="35">
        <f>IF(B17="","",IF(MONTH(B17+1)=MONTH($M$3),B17+1,""))</f>
        <v/>
      </c>
      <c r="C18" s="36">
        <f>IF(B18="","",CHOOSE(WEEKDAY(B18,2),"пон","вт","ср","чет","пет","съб","нед"))</f>
        <v/>
      </c>
      <c r="D18" s="37" t="n"/>
      <c r="E18" s="37" t="n"/>
      <c r="F18" s="37" t="n"/>
      <c r="G18" s="37" t="n"/>
      <c r="H18" s="37" t="n"/>
      <c r="I18" s="37" t="n"/>
      <c r="J18" s="38" t="n"/>
      <c r="K18" s="38" t="n"/>
      <c r="L18" s="38" t="n"/>
      <c r="M18" s="38" t="n"/>
    </row>
    <row r="19" ht="30" customHeight="1">
      <c r="B19" s="35">
        <f>IF(B18="","",IF(MONTH(B18+1)=MONTH($M$3),B18+1,""))</f>
        <v/>
      </c>
      <c r="C19" s="36">
        <f>IF(B19="","",CHOOSE(WEEKDAY(B19,2),"пон","вт","ср","чет","пет","съб","нед"))</f>
        <v/>
      </c>
      <c r="D19" s="37" t="n"/>
      <c r="E19" s="37" t="n"/>
      <c r="F19" s="37" t="n"/>
      <c r="G19" s="37" t="n"/>
      <c r="H19" s="37" t="n"/>
      <c r="I19" s="37" t="n"/>
      <c r="J19" s="38" t="n"/>
      <c r="K19" s="38" t="n"/>
      <c r="L19" s="38" t="n"/>
      <c r="M19" s="38" t="n"/>
    </row>
    <row r="20" ht="30" customHeight="1">
      <c r="B20" s="35">
        <f>IF(B19="","",IF(MONTH(B19+1)=MONTH($M$3),B19+1,""))</f>
        <v/>
      </c>
      <c r="C20" s="36">
        <f>IF(B20="","",CHOOSE(WEEKDAY(B20,2),"пон","вт","ср","чет","пет","съб","нед"))</f>
        <v/>
      </c>
      <c r="D20" s="37" t="n"/>
      <c r="E20" s="37" t="n"/>
      <c r="F20" s="37" t="n"/>
      <c r="G20" s="37" t="n"/>
      <c r="H20" s="37" t="n"/>
      <c r="I20" s="37" t="n"/>
      <c r="J20" s="38" t="n"/>
      <c r="K20" s="38" t="n"/>
      <c r="L20" s="38" t="n"/>
      <c r="M20" s="38" t="n"/>
    </row>
    <row r="21" ht="30" customHeight="1">
      <c r="B21" s="35">
        <f>IF(B20="","",IF(MONTH(B20+1)=MONTH($M$3),B20+1,""))</f>
        <v/>
      </c>
      <c r="C21" s="36">
        <f>IF(B21="","",CHOOSE(WEEKDAY(B21,2),"пон","вт","ср","чет","пет","съб","нед"))</f>
        <v/>
      </c>
      <c r="D21" s="37" t="n"/>
      <c r="E21" s="37" t="n"/>
      <c r="F21" s="37" t="n"/>
      <c r="G21" s="37" t="n"/>
      <c r="H21" s="37" t="n"/>
      <c r="I21" s="37" t="n"/>
      <c r="J21" s="38" t="n"/>
      <c r="K21" s="38" t="n"/>
      <c r="L21" s="38" t="n"/>
      <c r="M21" s="38" t="n"/>
    </row>
    <row r="22" ht="30" customHeight="1">
      <c r="B22" s="35">
        <f>IF(B21="","",IF(MONTH(B21+1)=MONTH($M$3),B21+1,""))</f>
        <v/>
      </c>
      <c r="C22" s="36">
        <f>IF(B22="","",CHOOSE(WEEKDAY(B22,2),"пон","вт","ср","чет","пет","съб","нед"))</f>
        <v/>
      </c>
      <c r="D22" s="37" t="n"/>
      <c r="E22" s="37" t="n"/>
      <c r="F22" s="37" t="n"/>
      <c r="G22" s="37" t="n"/>
      <c r="H22" s="37" t="n"/>
      <c r="I22" s="37" t="n"/>
      <c r="J22" s="38" t="n"/>
      <c r="K22" s="38" t="n"/>
      <c r="L22" s="38" t="n"/>
      <c r="M22" s="38" t="n"/>
    </row>
    <row r="23" ht="30" customHeight="1">
      <c r="B23" s="35">
        <f>IF(B22="","",IF(MONTH(B22+1)=MONTH($M$3),B22+1,""))</f>
        <v/>
      </c>
      <c r="C23" s="36">
        <f>IF(B23="","",CHOOSE(WEEKDAY(B23,2),"пон","вт","ср","чет","пет","съб","нед"))</f>
        <v/>
      </c>
      <c r="D23" s="37" t="n"/>
      <c r="E23" s="37" t="n"/>
      <c r="F23" s="37" t="n"/>
      <c r="G23" s="37" t="n"/>
      <c r="H23" s="37" t="n"/>
      <c r="I23" s="37" t="n"/>
      <c r="J23" s="38" t="n"/>
      <c r="K23" s="38" t="n"/>
      <c r="L23" s="38" t="n"/>
      <c r="M23" s="38" t="n"/>
    </row>
    <row r="24" ht="30" customHeight="1">
      <c r="B24" s="35">
        <f>IF(B23="","",IF(MONTH(B23+1)=MONTH($M$3),B23+1,""))</f>
        <v/>
      </c>
      <c r="C24" s="36">
        <f>IF(B24="","",CHOOSE(WEEKDAY(B24,2),"пон","вт","ср","чет","пет","съб","нед"))</f>
        <v/>
      </c>
      <c r="D24" s="37" t="n"/>
      <c r="E24" s="37" t="n"/>
      <c r="F24" s="37" t="n"/>
      <c r="G24" s="37" t="n"/>
      <c r="H24" s="37" t="n"/>
      <c r="I24" s="37" t="n"/>
      <c r="J24" s="38" t="n"/>
      <c r="K24" s="38" t="n"/>
      <c r="L24" s="38" t="n"/>
      <c r="M24" s="38" t="n"/>
    </row>
    <row r="25" ht="30" customHeight="1">
      <c r="B25" s="35">
        <f>IF(B24="","",IF(MONTH(B24+1)=MONTH($M$3),B24+1,""))</f>
        <v/>
      </c>
      <c r="C25" s="36">
        <f>IF(B25="","",CHOOSE(WEEKDAY(B25,2),"пон","вт","ср","чет","пет","съб","нед"))</f>
        <v/>
      </c>
      <c r="D25" s="37" t="n"/>
      <c r="E25" s="37" t="n"/>
      <c r="F25" s="37" t="n"/>
      <c r="G25" s="37" t="n"/>
      <c r="H25" s="37" t="n"/>
      <c r="I25" s="37" t="n"/>
      <c r="J25" s="38" t="n"/>
      <c r="K25" s="38" t="n"/>
      <c r="L25" s="38" t="n"/>
      <c r="M25" s="38" t="n"/>
    </row>
    <row r="26" ht="30" customHeight="1">
      <c r="B26" s="35">
        <f>IF(B25="","",IF(MONTH(B25+1)=MONTH($M$3),B25+1,""))</f>
        <v/>
      </c>
      <c r="C26" s="36">
        <f>IF(B26="","",CHOOSE(WEEKDAY(B26,2),"пон","вт","ср","чет","пет","съб","нед"))</f>
        <v/>
      </c>
      <c r="D26" s="37" t="n"/>
      <c r="E26" s="37" t="n"/>
      <c r="F26" s="37" t="n"/>
      <c r="G26" s="37" t="n"/>
      <c r="H26" s="37" t="n"/>
      <c r="I26" s="37" t="n"/>
      <c r="J26" s="38" t="n"/>
      <c r="K26" s="38" t="n"/>
      <c r="L26" s="38" t="n"/>
      <c r="M26" s="38" t="n"/>
    </row>
    <row r="27" ht="30" customHeight="1">
      <c r="B27" s="35">
        <f>IF(B26="","",IF(MONTH(B26+1)=MONTH($M$3),B26+1,""))</f>
        <v/>
      </c>
      <c r="C27" s="36">
        <f>IF(B27="","",CHOOSE(WEEKDAY(B27,2),"пон","вт","ср","чет","пет","съб","нед"))</f>
        <v/>
      </c>
      <c r="D27" s="37" t="n"/>
      <c r="E27" s="37" t="n"/>
      <c r="F27" s="37" t="n"/>
      <c r="G27" s="37" t="n"/>
      <c r="H27" s="37" t="n"/>
      <c r="I27" s="37" t="n"/>
      <c r="J27" s="38" t="n"/>
      <c r="K27" s="38" t="n"/>
      <c r="L27" s="38" t="n"/>
      <c r="M27" s="38" t="n"/>
    </row>
    <row r="28" ht="30" customHeight="1">
      <c r="B28" s="35">
        <f>IF(B27="","",IF(MONTH(B27+1)=MONTH($M$3),B27+1,""))</f>
        <v/>
      </c>
      <c r="C28" s="36">
        <f>IF(B28="","",CHOOSE(WEEKDAY(B28,2),"пон","вт","ср","чет","пет","съб","нед"))</f>
        <v/>
      </c>
      <c r="D28" s="37" t="n"/>
      <c r="E28" s="37" t="n"/>
      <c r="F28" s="37" t="n"/>
      <c r="G28" s="37" t="n"/>
      <c r="H28" s="37" t="n"/>
      <c r="I28" s="37" t="n"/>
      <c r="J28" s="38" t="n"/>
      <c r="K28" s="38" t="n"/>
      <c r="L28" s="38" t="n"/>
      <c r="M28" s="38" t="n"/>
    </row>
    <row r="29" ht="30" customHeight="1">
      <c r="B29" s="35">
        <f>IF(B28="","",IF(MONTH(B28+1)=MONTH($M$3),B28+1,""))</f>
        <v/>
      </c>
      <c r="C29" s="36">
        <f>IF(B29="","",CHOOSE(WEEKDAY(B29,2),"пон","вт","ср","чет","пет","съб","нед"))</f>
        <v/>
      </c>
      <c r="D29" s="37" t="n"/>
      <c r="E29" s="37" t="n"/>
      <c r="F29" s="37" t="n"/>
      <c r="G29" s="37" t="n"/>
      <c r="H29" s="37" t="n"/>
      <c r="I29" s="37" t="n"/>
      <c r="J29" s="38" t="n"/>
      <c r="K29" s="38" t="n"/>
      <c r="L29" s="38" t="n"/>
      <c r="M29" s="38" t="n"/>
    </row>
    <row r="30" ht="30" customHeight="1">
      <c r="B30" s="35">
        <f>IF(B29="","",IF(MONTH(B29+1)=MONTH($M$3),B29+1,""))</f>
        <v/>
      </c>
      <c r="C30" s="36">
        <f>IF(B30="","",CHOOSE(WEEKDAY(B30,2),"пон","вт","ср","чет","пет","съб","нед"))</f>
        <v/>
      </c>
      <c r="D30" s="37" t="n"/>
      <c r="E30" s="37" t="n"/>
      <c r="F30" s="37" t="n"/>
      <c r="G30" s="37" t="n"/>
      <c r="H30" s="37" t="n"/>
      <c r="I30" s="37" t="n"/>
      <c r="J30" s="38" t="n"/>
      <c r="K30" s="38" t="n"/>
      <c r="L30" s="38" t="n"/>
      <c r="M30" s="38" t="n"/>
    </row>
    <row r="31" ht="30" customHeight="1">
      <c r="B31" s="35">
        <f>IF(B30="","",IF(MONTH(B30+1)=MONTH($M$3),B30+1,""))</f>
        <v/>
      </c>
      <c r="C31" s="36">
        <f>IF(B31="","",CHOOSE(WEEKDAY(B31,2),"пон","вт","ср","чет","пет","съб","нед"))</f>
        <v/>
      </c>
      <c r="D31" s="37" t="n"/>
      <c r="E31" s="37" t="n"/>
      <c r="F31" s="37" t="n"/>
      <c r="G31" s="37" t="n"/>
      <c r="H31" s="37" t="n"/>
      <c r="I31" s="37" t="n"/>
      <c r="J31" s="38" t="n"/>
      <c r="K31" s="38" t="n"/>
      <c r="L31" s="38" t="n"/>
      <c r="M31" s="38" t="n"/>
    </row>
    <row r="32" ht="30" customHeight="1">
      <c r="B32" s="35">
        <f>IF(B31="","",IF(MONTH(B31+1)=MONTH($M$3),B31+1,""))</f>
        <v/>
      </c>
      <c r="C32" s="36">
        <f>IF(B32="","",CHOOSE(WEEKDAY(B32,2),"пон","вт","ср","чет","пет","съб","нед"))</f>
        <v/>
      </c>
      <c r="D32" s="37" t="n"/>
      <c r="E32" s="37" t="n"/>
      <c r="F32" s="37" t="n"/>
      <c r="G32" s="37" t="n"/>
      <c r="H32" s="37" t="n"/>
      <c r="I32" s="37" t="n"/>
      <c r="J32" s="38" t="n"/>
      <c r="K32" s="38" t="n"/>
      <c r="L32" s="38" t="n"/>
      <c r="M32" s="38" t="n"/>
    </row>
    <row r="33" ht="30" customHeight="1">
      <c r="B33" s="35">
        <f>IF(B32="","",IF(MONTH(B32+1)=MONTH($M$3),B32+1,""))</f>
        <v/>
      </c>
      <c r="C33" s="36">
        <f>IF(B33="","",CHOOSE(WEEKDAY(B33,2),"пон","вт","ср","чет","пет","съб","нед"))</f>
        <v/>
      </c>
      <c r="D33" s="37" t="n"/>
      <c r="E33" s="37" t="n"/>
      <c r="F33" s="37" t="n"/>
      <c r="G33" s="37" t="n"/>
      <c r="H33" s="37" t="n"/>
      <c r="I33" s="37" t="n"/>
      <c r="J33" s="38" t="n"/>
      <c r="K33" s="38" t="n"/>
      <c r="L33" s="38" t="n"/>
      <c r="M33" s="38" t="n"/>
    </row>
    <row r="34" ht="30" customHeight="1">
      <c r="B34" s="35">
        <f>IF(B33="","",IF(MONTH(B33+1)=MONTH($M$3),B33+1,""))</f>
        <v/>
      </c>
      <c r="C34" s="36">
        <f>IF(B34="","",CHOOSE(WEEKDAY(B34,2),"пон","вт","ср","чет","пет","съб","нед"))</f>
        <v/>
      </c>
      <c r="D34" s="37" t="n"/>
      <c r="E34" s="37" t="n"/>
      <c r="F34" s="37" t="n"/>
      <c r="G34" s="37" t="n"/>
      <c r="H34" s="37" t="n"/>
      <c r="I34" s="37" t="n"/>
      <c r="J34" s="38" t="n"/>
      <c r="K34" s="38" t="n"/>
      <c r="L34" s="38" t="n"/>
      <c r="M34" s="38" t="n"/>
    </row>
    <row r="35" ht="30" customHeight="1">
      <c r="B35" s="35">
        <f>IF(B34="","",IF(MONTH(B34+1)=MONTH($M$3),B34+1,""))</f>
        <v/>
      </c>
      <c r="C35" s="36">
        <f>IF(B35="","",CHOOSE(WEEKDAY(B35,2),"пон","вт","ср","чет","пет","съб","нед"))</f>
        <v/>
      </c>
      <c r="D35" s="37" t="n"/>
      <c r="E35" s="37" t="n"/>
      <c r="F35" s="37" t="n"/>
      <c r="G35" s="37" t="n"/>
      <c r="H35" s="37" t="n"/>
      <c r="I35" s="37" t="n"/>
      <c r="J35" s="38" t="n"/>
      <c r="K35" s="38" t="n"/>
      <c r="L35" s="38" t="n"/>
      <c r="M35" s="38" t="n"/>
    </row>
    <row r="36" ht="30" customHeight="1">
      <c r="B36" s="35">
        <f>IF(B35="","",IF(MONTH(B35+1)=MONTH($M$3),B35+1,""))</f>
        <v/>
      </c>
      <c r="C36" s="36">
        <f>IF(B36="","",CHOOSE(WEEKDAY(B36,2),"пон","вт","ср","чет","пет","съб","нед"))</f>
        <v/>
      </c>
      <c r="D36" s="37" t="n"/>
      <c r="E36" s="37" t="n"/>
      <c r="F36" s="37" t="n"/>
      <c r="G36" s="37" t="n"/>
      <c r="H36" s="37" t="n"/>
      <c r="I36" s="37" t="n"/>
      <c r="J36" s="38" t="n"/>
      <c r="K36" s="38" t="n"/>
      <c r="L36" s="38" t="n"/>
      <c r="M36" s="38" t="n"/>
    </row>
    <row r="37" ht="30" customHeight="1">
      <c r="B37" s="35">
        <f>IF(B36="","",IF(MONTH(B36+1)=MONTH($M$3),B36+1,""))</f>
        <v/>
      </c>
      <c r="C37" s="36">
        <f>IF(B37="","",CHOOSE(WEEKDAY(B37,2),"пон","вт","ср","чет","пет","съб","нед"))</f>
        <v/>
      </c>
      <c r="D37" s="37" t="n"/>
      <c r="E37" s="37" t="n"/>
      <c r="F37" s="37" t="n"/>
      <c r="G37" s="37" t="n"/>
      <c r="H37" s="37" t="n"/>
      <c r="I37" s="37" t="n"/>
      <c r="J37" s="38" t="n"/>
      <c r="K37" s="38" t="n"/>
      <c r="L37" s="38" t="n"/>
      <c r="M37" s="38" t="n"/>
    </row>
    <row r="38" ht="30" customHeight="1">
      <c r="B38" s="35">
        <f>IF(B37="","",IF(MONTH(B37+1)=MONTH($M$3),B37+1,""))</f>
        <v/>
      </c>
      <c r="C38" s="36">
        <f>IF(B38="","",CHOOSE(WEEKDAY(B38,2),"пон","вт","ср","чет","пет","съб","нед"))</f>
        <v/>
      </c>
      <c r="D38" s="37" t="n"/>
      <c r="E38" s="37" t="n"/>
      <c r="F38" s="37" t="n"/>
      <c r="G38" s="37" t="n"/>
      <c r="H38" s="37" t="n"/>
      <c r="I38" s="37" t="n"/>
      <c r="J38" s="38" t="n"/>
      <c r="K38" s="38" t="n"/>
      <c r="L38" s="38" t="n"/>
      <c r="M38" s="38" t="n"/>
    </row>
    <row r="39" ht="30" customHeight="1">
      <c r="B39" s="35">
        <f>IF(B38="","",IF(MONTH(B38+1)=MONTH($M$3),B38+1,""))</f>
        <v/>
      </c>
      <c r="C39" s="36">
        <f>IF(B39="","",CHOOSE(WEEKDAY(B39,2),"пон","вт","ср","чет","пет","съб","нед"))</f>
        <v/>
      </c>
      <c r="D39" s="37" t="n"/>
      <c r="E39" s="37" t="n"/>
      <c r="F39" s="37" t="n"/>
      <c r="G39" s="37" t="n"/>
      <c r="H39" s="37" t="n"/>
      <c r="I39" s="37" t="n"/>
      <c r="J39" s="38" t="n"/>
      <c r="K39" s="38" t="n"/>
      <c r="L39" s="38" t="n"/>
      <c r="M39" s="38" t="n"/>
    </row>
    <row r="40" ht="30" customHeight="1">
      <c r="B40" s="35">
        <f>IF(B39="","",IF(MONTH(B39+1)=MONTH($M$3),B39+1,""))</f>
        <v/>
      </c>
      <c r="C40" s="36">
        <f>IF(B40="","",CHOOSE(WEEKDAY(B40,2),"пон","вт","ср","чет","пет","съб","нед"))</f>
        <v/>
      </c>
      <c r="D40" s="37" t="n"/>
      <c r="E40" s="37" t="n"/>
      <c r="F40" s="37" t="n"/>
      <c r="G40" s="37" t="n"/>
      <c r="H40" s="37" t="n"/>
      <c r="I40" s="37" t="n"/>
      <c r="J40" s="38" t="n"/>
      <c r="K40" s="38" t="n"/>
      <c r="L40" s="38" t="n"/>
      <c r="M40" s="38" t="n"/>
    </row>
    <row r="41" ht="30" customHeight="1">
      <c r="B41" s="35">
        <f>IF(B40="","",IF(MONTH(B40+1)=MONTH($M$3),B40+1,""))</f>
        <v/>
      </c>
      <c r="C41" s="36">
        <f>IF(B41="","",CHOOSE(WEEKDAY(B41,2),"пон","вт","ср","чет","пет","съб","нед"))</f>
        <v/>
      </c>
      <c r="D41" s="37" t="n"/>
      <c r="E41" s="37" t="n"/>
      <c r="F41" s="37" t="n"/>
      <c r="G41" s="37" t="n"/>
      <c r="H41" s="37" t="n"/>
      <c r="I41" s="37" t="n"/>
      <c r="J41" s="38" t="n"/>
      <c r="K41" s="38" t="n"/>
      <c r="L41" s="38" t="n"/>
      <c r="M41" s="38" t="n"/>
    </row>
    <row r="42" ht="26" customHeight="1">
      <c r="B42" s="39" t="inlineStr">
        <is>
          <t>Общо</t>
        </is>
      </c>
      <c r="C42" s="39" t="n"/>
      <c r="D42" s="39" t="n"/>
      <c r="E42" s="39" t="n"/>
      <c r="F42" s="39" t="n"/>
      <c r="G42" s="39" t="n"/>
      <c r="H42" s="39" t="n"/>
      <c r="I42" s="40">
        <f>COUNTIF(I11:I41,"Публикувано")&amp;" публикувани"</f>
        <v/>
      </c>
      <c r="J42" s="41">
        <f>SUM(J11:J41)</f>
        <v/>
      </c>
      <c r="K42" s="41">
        <f>SUM(K11:K41)</f>
        <v/>
      </c>
      <c r="L42" s="41">
        <f>SUM(L11:L41)</f>
        <v/>
      </c>
      <c r="M42" s="41">
        <f>SUM(M11:M41)</f>
        <v/>
      </c>
    </row>
    <row r="44">
      <c r="B44" s="12" t="inlineStr">
        <is>
          <t>Безплатен шаблон от LOGIKA · logika.bg — сайтове, онлайн магазини и софтуер по поръчка.</t>
        </is>
      </c>
    </row>
  </sheetData>
  <mergeCells count="12">
    <mergeCell ref="B2:M2"/>
    <mergeCell ref="B5:D5"/>
    <mergeCell ref="B3:J3"/>
    <mergeCell ref="G7:H7"/>
    <mergeCell ref="I7:M7"/>
    <mergeCell ref="I6:M6"/>
    <mergeCell ref="G5:H5"/>
    <mergeCell ref="G6:H6"/>
    <mergeCell ref="I5:M5"/>
    <mergeCell ref="B7:D7"/>
    <mergeCell ref="B6:D6"/>
    <mergeCell ref="K3:L3"/>
  </mergeCells>
  <conditionalFormatting sqref="B11:C41">
    <cfRule type="expression" priority="1" dxfId="3">
      <formula>AND($B11&lt;&gt;"",WEEKDAY($B11,2)&gt;5)</formula>
    </cfRule>
  </conditionalFormatting>
  <conditionalFormatting sqref="I11:I41">
    <cfRule type="cellIs" priority="2" operator="equal" dxfId="4">
      <formula>"Публикувано"</formula>
    </cfRule>
    <cfRule type="cellIs" priority="3" operator="equal" dxfId="5">
      <formula>"Готово"</formula>
    </cfRule>
    <cfRule type="cellIs" priority="4" operator="equal" dxfId="6">
      <formula>"В работа"</formula>
    </cfRule>
    <cfRule type="cellIs" priority="5" operator="equal" dxfId="7">
      <formula>"Идея"</formula>
    </cfRule>
  </conditionalFormatting>
  <conditionalFormatting sqref="M11:M41">
    <cfRule type="dataBar" priority="6">
      <dataBar showValue="1">
        <cfvo type="num" val="0"/>
        <cfvo type="max"/>
        <color rgb="009CC21A"/>
      </dataBar>
    </cfRule>
  </conditionalFormatting>
  <dataValidations count="4">
    <dataValidation sqref="D11:D41" showDropDown="0" showInputMessage="0" showErrorMessage="0" allowBlank="1" type="list">
      <formula1>Списъци!$A$1:$A$6</formula1>
    </dataValidation>
    <dataValidation sqref="E11:E41" showDropDown="0" showInputMessage="0" showErrorMessage="0" allowBlank="1" type="list">
      <formula1>Списъци!$B$1:$B$13</formula1>
    </dataValidation>
    <dataValidation sqref="I11:I41" showDropDown="0" showInputMessage="0" showErrorMessage="0" allowBlank="1" type="list">
      <formula1>Списъци!$C$1:$C$4</formula1>
    </dataValidation>
    <dataValidation sqref="J11:M41" showDropDown="0" showInputMessage="0" showErrorMessage="0" allowBlank="1" type="whole" operator="greaterThanOrEqual">
      <formula1>0</formula1>
    </dataValidation>
  </dataValidation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Facebook</t>
        </is>
      </c>
      <c r="B1" t="inlineStr">
        <is>
          <t>Зад кадър</t>
        </is>
      </c>
      <c r="C1" t="inlineStr">
        <is>
          <t>Идея</t>
        </is>
      </c>
    </row>
    <row r="2">
      <c r="A2" t="inlineStr">
        <is>
          <t>Instagram</t>
        </is>
      </c>
      <c r="B2" t="inlineStr">
        <is>
          <t>Продукт отблизо</t>
        </is>
      </c>
      <c r="C2" t="inlineStr">
        <is>
          <t>В работа</t>
        </is>
      </c>
    </row>
    <row r="3">
      <c r="A3" t="inlineStr">
        <is>
          <t>TikTok</t>
        </is>
      </c>
      <c r="B3" t="inlineStr">
        <is>
          <t>Въпрос от клиент</t>
        </is>
      </c>
      <c r="C3" t="inlineStr">
        <is>
          <t>Готово</t>
        </is>
      </c>
    </row>
    <row r="4">
      <c r="A4" t="inlineStr">
        <is>
          <t>LinkedIn</t>
        </is>
      </c>
      <c r="B4" t="inlineStr">
        <is>
          <t>Как се ползва</t>
        </is>
      </c>
      <c r="C4" t="inlineStr">
        <is>
          <t>Публикувано</t>
        </is>
      </c>
    </row>
    <row r="5">
      <c r="A5" t="inlineStr">
        <is>
          <t>Google профил</t>
        </is>
      </c>
      <c r="B5" t="inlineStr">
        <is>
          <t>Преди и след</t>
        </is>
      </c>
    </row>
    <row r="6">
      <c r="A6" t="inlineStr">
        <is>
          <t>Имейл бюлетин</t>
        </is>
      </c>
      <c r="B6" t="inlineStr">
        <is>
          <t>Отзив на клиент</t>
        </is>
      </c>
    </row>
    <row r="7">
      <c r="B7" t="inlineStr">
        <is>
          <t>Екипът</t>
        </is>
      </c>
    </row>
    <row r="8">
      <c r="B8" t="inlineStr">
        <is>
          <t>Съвет от практиката</t>
        </is>
      </c>
    </row>
    <row r="9">
      <c r="B9" t="inlineStr">
        <is>
          <t>Сезонно</t>
        </is>
      </c>
    </row>
    <row r="10">
      <c r="B10" t="inlineStr">
        <is>
          <t>Ново</t>
        </is>
      </c>
    </row>
    <row r="11">
      <c r="B11" t="inlineStr">
        <is>
          <t>Сравнение</t>
        </is>
      </c>
    </row>
    <row r="12">
      <c r="B12" t="inlineStr">
        <is>
          <t>Въпрос към последователите</t>
        </is>
      </c>
    </row>
    <row r="13">
      <c r="B13" t="inlineStr">
        <is>
          <t>Оферта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0" customWidth="1" min="2" max="2"/>
    <col width="14" customWidth="1" min="3" max="3"/>
    <col width="16" customWidth="1" min="4" max="4"/>
    <col width="14" customWidth="1" min="5" max="5"/>
    <col width="16" customWidth="1" min="6" max="6"/>
    <col width="2.5" customWidth="1" min="7" max="7"/>
  </cols>
  <sheetData>
    <row r="1" ht="22" customHeight="1">
      <c r="A1" s="1" t="n"/>
      <c r="B1" s="2" t="inlineStr">
        <is>
          <t>LOGIKA</t>
        </is>
      </c>
      <c r="C1" s="1" t="n"/>
      <c r="D1" s="1" t="n"/>
      <c r="E1" s="1" t="n"/>
      <c r="F1" s="1" t="n"/>
      <c r="G1" s="1" t="n"/>
    </row>
    <row r="2" ht="28" customHeight="1">
      <c r="A2" s="1" t="n"/>
      <c r="B2" s="3" t="inlineStr">
        <is>
          <t>Кое носи резултат</t>
        </is>
      </c>
      <c r="G2" s="1" t="n"/>
    </row>
    <row r="3" ht="26" customHeight="1">
      <c r="A3" s="1" t="n"/>
      <c r="B3" s="4" t="inlineStr">
        <is>
          <t>Сметнато от „Публикации“ — по теми. Правете повече от това, което носи запитвания.</t>
        </is>
      </c>
      <c r="G3" s="1" t="n"/>
    </row>
    <row r="4" ht="14" customHeight="1"/>
    <row r="6" ht="36" customHeight="1">
      <c r="B6" s="14" t="inlineStr">
        <is>
          <t>Тема</t>
        </is>
      </c>
      <c r="C6" s="14" t="inlineStr">
        <is>
          <t>Публикации</t>
        </is>
      </c>
      <c r="D6" s="14" t="inlineStr">
        <is>
          <t>Взаимодействия</t>
        </is>
      </c>
      <c r="E6" s="14" t="inlineStr">
        <is>
          <t>Запитвания</t>
        </is>
      </c>
      <c r="F6" s="14" t="inlineStr">
        <is>
          <t>Запитвания на публикация</t>
        </is>
      </c>
    </row>
    <row r="7" ht="21" customHeight="1">
      <c r="B7" s="42" t="inlineStr">
        <is>
          <t>Зад кадър</t>
        </is>
      </c>
      <c r="C7" s="43">
        <f>COUNTIF(Публикации!$E$11:$E$41,B7)</f>
        <v/>
      </c>
      <c r="D7" s="43">
        <f>SUMIF(Публикации!$E$11:$E$41,B7,Публикации!$J$11:$J$41)+SUMIF(Публикации!$E$11:$E$41,B7,Публикации!$K$11:$K$41)+SUMIF(Публикации!$E$11:$E$41,B7,Публикации!$L$11:$L$41)</f>
        <v/>
      </c>
      <c r="E7" s="43">
        <f>SUMIF(Публикации!$E$11:$E$41,B7,Публикации!$M$11:$M$41)</f>
        <v/>
      </c>
      <c r="F7" s="44">
        <f>IF(C7&gt;0,E7/C7,"")</f>
        <v/>
      </c>
    </row>
    <row r="8" ht="21" customHeight="1">
      <c r="B8" s="45" t="inlineStr">
        <is>
          <t>Продукт отблизо</t>
        </is>
      </c>
      <c r="C8" s="46">
        <f>COUNTIF(Публикации!$E$11:$E$41,B8)</f>
        <v/>
      </c>
      <c r="D8" s="46">
        <f>SUMIF(Публикации!$E$11:$E$41,B8,Публикации!$J$11:$J$41)+SUMIF(Публикации!$E$11:$E$41,B8,Публикации!$K$11:$K$41)+SUMIF(Публикации!$E$11:$E$41,B8,Публикации!$L$11:$L$41)</f>
        <v/>
      </c>
      <c r="E8" s="46">
        <f>SUMIF(Публикации!$E$11:$E$41,B8,Публикации!$M$11:$M$41)</f>
        <v/>
      </c>
      <c r="F8" s="47">
        <f>IF(C8&gt;0,E8/C8,"")</f>
        <v/>
      </c>
    </row>
    <row r="9" ht="21" customHeight="1">
      <c r="B9" s="42" t="inlineStr">
        <is>
          <t>Въпрос от клиент</t>
        </is>
      </c>
      <c r="C9" s="43">
        <f>COUNTIF(Публикации!$E$11:$E$41,B9)</f>
        <v/>
      </c>
      <c r="D9" s="43">
        <f>SUMIF(Публикации!$E$11:$E$41,B9,Публикации!$J$11:$J$41)+SUMIF(Публикации!$E$11:$E$41,B9,Публикации!$K$11:$K$41)+SUMIF(Публикации!$E$11:$E$41,B9,Публикации!$L$11:$L$41)</f>
        <v/>
      </c>
      <c r="E9" s="43">
        <f>SUMIF(Публикации!$E$11:$E$41,B9,Публикации!$M$11:$M$41)</f>
        <v/>
      </c>
      <c r="F9" s="44">
        <f>IF(C9&gt;0,E9/C9,"")</f>
        <v/>
      </c>
    </row>
    <row r="10" ht="21" customHeight="1">
      <c r="B10" s="45" t="inlineStr">
        <is>
          <t>Как се ползва</t>
        </is>
      </c>
      <c r="C10" s="46">
        <f>COUNTIF(Публикации!$E$11:$E$41,B10)</f>
        <v/>
      </c>
      <c r="D10" s="46">
        <f>SUMIF(Публикации!$E$11:$E$41,B10,Публикации!$J$11:$J$41)+SUMIF(Публикации!$E$11:$E$41,B10,Публикации!$K$11:$K$41)+SUMIF(Публикации!$E$11:$E$41,B10,Публикации!$L$11:$L$41)</f>
        <v/>
      </c>
      <c r="E10" s="46">
        <f>SUMIF(Публикации!$E$11:$E$41,B10,Публикации!$M$11:$M$41)</f>
        <v/>
      </c>
      <c r="F10" s="47">
        <f>IF(C10&gt;0,E10/C10,"")</f>
        <v/>
      </c>
    </row>
    <row r="11" ht="21" customHeight="1">
      <c r="B11" s="42" t="inlineStr">
        <is>
          <t>Преди и след</t>
        </is>
      </c>
      <c r="C11" s="43">
        <f>COUNTIF(Публикации!$E$11:$E$41,B11)</f>
        <v/>
      </c>
      <c r="D11" s="43">
        <f>SUMIF(Публикации!$E$11:$E$41,B11,Публикации!$J$11:$J$41)+SUMIF(Публикации!$E$11:$E$41,B11,Публикации!$K$11:$K$41)+SUMIF(Публикации!$E$11:$E$41,B11,Публикации!$L$11:$L$41)</f>
        <v/>
      </c>
      <c r="E11" s="43">
        <f>SUMIF(Публикации!$E$11:$E$41,B11,Публикации!$M$11:$M$41)</f>
        <v/>
      </c>
      <c r="F11" s="44">
        <f>IF(C11&gt;0,E11/C11,"")</f>
        <v/>
      </c>
    </row>
    <row r="12" ht="21" customHeight="1">
      <c r="B12" s="45" t="inlineStr">
        <is>
          <t>Отзив на клиент</t>
        </is>
      </c>
      <c r="C12" s="46">
        <f>COUNTIF(Публикации!$E$11:$E$41,B12)</f>
        <v/>
      </c>
      <c r="D12" s="46">
        <f>SUMIF(Публикации!$E$11:$E$41,B12,Публикации!$J$11:$J$41)+SUMIF(Публикации!$E$11:$E$41,B12,Публикации!$K$11:$K$41)+SUMIF(Публикации!$E$11:$E$41,B12,Публикации!$L$11:$L$41)</f>
        <v/>
      </c>
      <c r="E12" s="46">
        <f>SUMIF(Публикации!$E$11:$E$41,B12,Публикации!$M$11:$M$41)</f>
        <v/>
      </c>
      <c r="F12" s="47">
        <f>IF(C12&gt;0,E12/C12,"")</f>
        <v/>
      </c>
    </row>
    <row r="13" ht="21" customHeight="1">
      <c r="B13" s="42" t="inlineStr">
        <is>
          <t>Екипът</t>
        </is>
      </c>
      <c r="C13" s="43">
        <f>COUNTIF(Публикации!$E$11:$E$41,B13)</f>
        <v/>
      </c>
      <c r="D13" s="43">
        <f>SUMIF(Публикации!$E$11:$E$41,B13,Публикации!$J$11:$J$41)+SUMIF(Публикации!$E$11:$E$41,B13,Публикации!$K$11:$K$41)+SUMIF(Публикации!$E$11:$E$41,B13,Публикации!$L$11:$L$41)</f>
        <v/>
      </c>
      <c r="E13" s="43">
        <f>SUMIF(Публикации!$E$11:$E$41,B13,Публикации!$M$11:$M$41)</f>
        <v/>
      </c>
      <c r="F13" s="44">
        <f>IF(C13&gt;0,E13/C13,"")</f>
        <v/>
      </c>
    </row>
    <row r="14" ht="21" customHeight="1">
      <c r="B14" s="45" t="inlineStr">
        <is>
          <t>Съвет от практиката</t>
        </is>
      </c>
      <c r="C14" s="46">
        <f>COUNTIF(Публикации!$E$11:$E$41,B14)</f>
        <v/>
      </c>
      <c r="D14" s="46">
        <f>SUMIF(Публикации!$E$11:$E$41,B14,Публикации!$J$11:$J$41)+SUMIF(Публикации!$E$11:$E$41,B14,Публикации!$K$11:$K$41)+SUMIF(Публикации!$E$11:$E$41,B14,Публикации!$L$11:$L$41)</f>
        <v/>
      </c>
      <c r="E14" s="46">
        <f>SUMIF(Публикации!$E$11:$E$41,B14,Публикации!$M$11:$M$41)</f>
        <v/>
      </c>
      <c r="F14" s="47">
        <f>IF(C14&gt;0,E14/C14,"")</f>
        <v/>
      </c>
    </row>
    <row r="15" ht="21" customHeight="1">
      <c r="B15" s="42" t="inlineStr">
        <is>
          <t>Сезонно</t>
        </is>
      </c>
      <c r="C15" s="43">
        <f>COUNTIF(Публикации!$E$11:$E$41,B15)</f>
        <v/>
      </c>
      <c r="D15" s="43">
        <f>SUMIF(Публикации!$E$11:$E$41,B15,Публикации!$J$11:$J$41)+SUMIF(Публикации!$E$11:$E$41,B15,Публикации!$K$11:$K$41)+SUMIF(Публикации!$E$11:$E$41,B15,Публикации!$L$11:$L$41)</f>
        <v/>
      </c>
      <c r="E15" s="43">
        <f>SUMIF(Публикации!$E$11:$E$41,B15,Публикации!$M$11:$M$41)</f>
        <v/>
      </c>
      <c r="F15" s="44">
        <f>IF(C15&gt;0,E15/C15,"")</f>
        <v/>
      </c>
    </row>
    <row r="16" ht="21" customHeight="1">
      <c r="B16" s="45" t="inlineStr">
        <is>
          <t>Ново</t>
        </is>
      </c>
      <c r="C16" s="46">
        <f>COUNTIF(Публикации!$E$11:$E$41,B16)</f>
        <v/>
      </c>
      <c r="D16" s="46">
        <f>SUMIF(Публикации!$E$11:$E$41,B16,Публикации!$J$11:$J$41)+SUMIF(Публикации!$E$11:$E$41,B16,Публикации!$K$11:$K$41)+SUMIF(Публикации!$E$11:$E$41,B16,Публикации!$L$11:$L$41)</f>
        <v/>
      </c>
      <c r="E16" s="46">
        <f>SUMIF(Публикации!$E$11:$E$41,B16,Публикации!$M$11:$M$41)</f>
        <v/>
      </c>
      <c r="F16" s="47">
        <f>IF(C16&gt;0,E16/C16,"")</f>
        <v/>
      </c>
    </row>
    <row r="17" ht="21" customHeight="1">
      <c r="B17" s="42" t="inlineStr">
        <is>
          <t>Сравнение</t>
        </is>
      </c>
      <c r="C17" s="43">
        <f>COUNTIF(Публикации!$E$11:$E$41,B17)</f>
        <v/>
      </c>
      <c r="D17" s="43">
        <f>SUMIF(Публикации!$E$11:$E$41,B17,Публикации!$J$11:$J$41)+SUMIF(Публикации!$E$11:$E$41,B17,Публикации!$K$11:$K$41)+SUMIF(Публикации!$E$11:$E$41,B17,Публикации!$L$11:$L$41)</f>
        <v/>
      </c>
      <c r="E17" s="43">
        <f>SUMIF(Публикации!$E$11:$E$41,B17,Публикации!$M$11:$M$41)</f>
        <v/>
      </c>
      <c r="F17" s="44">
        <f>IF(C17&gt;0,E17/C17,"")</f>
        <v/>
      </c>
    </row>
    <row r="18" ht="21" customHeight="1">
      <c r="B18" s="45" t="inlineStr">
        <is>
          <t>Въпрос към последователите</t>
        </is>
      </c>
      <c r="C18" s="46">
        <f>COUNTIF(Публикации!$E$11:$E$41,B18)</f>
        <v/>
      </c>
      <c r="D18" s="46">
        <f>SUMIF(Публикации!$E$11:$E$41,B18,Публикации!$J$11:$J$41)+SUMIF(Публикации!$E$11:$E$41,B18,Публикации!$K$11:$K$41)+SUMIF(Публикации!$E$11:$E$41,B18,Публикации!$L$11:$L$41)</f>
        <v/>
      </c>
      <c r="E18" s="46">
        <f>SUMIF(Публикации!$E$11:$E$41,B18,Публикации!$M$11:$M$41)</f>
        <v/>
      </c>
      <c r="F18" s="47">
        <f>IF(C18&gt;0,E18/C18,"")</f>
        <v/>
      </c>
    </row>
    <row r="19" ht="21" customHeight="1">
      <c r="B19" s="42" t="inlineStr">
        <is>
          <t>Оферта</t>
        </is>
      </c>
      <c r="C19" s="43">
        <f>COUNTIF(Публикации!$E$11:$E$41,B19)</f>
        <v/>
      </c>
      <c r="D19" s="43">
        <f>SUMIF(Публикации!$E$11:$E$41,B19,Публикации!$J$11:$J$41)+SUMIF(Публикации!$E$11:$E$41,B19,Публикации!$K$11:$K$41)+SUMIF(Публикации!$E$11:$E$41,B19,Публикации!$L$11:$L$41)</f>
        <v/>
      </c>
      <c r="E19" s="43">
        <f>SUMIF(Публикации!$E$11:$E$41,B19,Публикации!$M$11:$M$41)</f>
        <v/>
      </c>
      <c r="F19" s="44">
        <f>IF(C19&gt;0,E19/C19,"")</f>
        <v/>
      </c>
    </row>
    <row r="41">
      <c r="B41" s="12" t="inlineStr">
        <is>
          <t>Безплатен шаблон от LOGIKA · logika.bg — сайтове, онлайн магазини и софтуер по поръчка.</t>
        </is>
      </c>
    </row>
  </sheetData>
  <mergeCells count="2">
    <mergeCell ref="B2:F2"/>
    <mergeCell ref="B3:F3"/>
  </mergeCells>
  <conditionalFormatting sqref="E7:E19">
    <cfRule type="dataBar" priority="1">
      <dataBar showValue="1">
        <cfvo type="num" val="0"/>
        <cfvo type="max"/>
        <color rgb="009CC21A"/>
      </dataBar>
    </cfRule>
  </conditionalFormatting>
  <conditionalFormatting sqref="D7:D19">
    <cfRule type="dataBar" priority="2">
      <dataBar showValue="1">
        <cfvo type="num" val="0"/>
        <cfvo type="max"/>
        <color rgb="00B9C0C9"/>
      </dataBar>
    </cfRule>
  </conditionalFormatting>
  <pageMargins left="0.4" right="0.4" top="0.5" bottom="0.5" header="0.5" footer="0.5"/>
  <pageSetup orientation="landscape" paperSize="9" fitToHeight="0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6" customWidth="1" min="2" max="2"/>
    <col width="24" customWidth="1" min="3" max="3"/>
    <col width="40" customWidth="1" min="4" max="4"/>
    <col width="50" customWidth="1" min="5" max="5"/>
    <col width="18" customWidth="1" min="6" max="6"/>
    <col width="2.5" customWidth="1" min="7" max="7"/>
  </cols>
  <sheetData>
    <row r="1" ht="22" customHeight="1">
      <c r="A1" s="1" t="n"/>
      <c r="B1" s="2" t="inlineStr">
        <is>
          <t>LOGIKA</t>
        </is>
      </c>
      <c r="C1" s="1" t="n"/>
      <c r="D1" s="1" t="n"/>
      <c r="E1" s="1" t="n"/>
      <c r="F1" s="1" t="n"/>
      <c r="G1" s="1" t="n"/>
    </row>
    <row r="2" ht="28" customHeight="1">
      <c r="A2" s="1" t="n"/>
      <c r="B2" s="3" t="inlineStr">
        <is>
          <t>12 идеи за публикации</t>
        </is>
      </c>
      <c r="G2" s="1" t="n"/>
    </row>
    <row r="3" ht="26" customHeight="1">
      <c r="A3" s="1" t="n"/>
      <c r="B3" s="4" t="inlineStr">
        <is>
          <t>Теми, които работят за малък бизнес. С вашите продукти и вашите хора.</t>
        </is>
      </c>
      <c r="G3" s="1" t="n"/>
    </row>
    <row r="4" ht="14" customHeight="1"/>
    <row r="6" ht="26" customHeight="1">
      <c r="B6" s="14" t="inlineStr">
        <is>
          <t>№</t>
        </is>
      </c>
      <c r="C6" s="14" t="inlineStr">
        <is>
          <t>Тема</t>
        </is>
      </c>
      <c r="D6" s="14" t="inlineStr">
        <is>
          <t>Идея</t>
        </is>
      </c>
      <c r="E6" s="14" t="inlineStr">
        <is>
          <t>Пример</t>
        </is>
      </c>
      <c r="F6" s="14" t="inlineStr">
        <is>
          <t>Формат</t>
        </is>
      </c>
    </row>
    <row r="7" ht="36" customHeight="1">
      <c r="B7" s="6" t="n">
        <v>1</v>
      </c>
      <c r="C7" s="48" t="inlineStr">
        <is>
          <t>Зад кадър</t>
        </is>
      </c>
      <c r="D7" s="49" t="inlineStr">
        <is>
          <t>Покажете как се прави или подготвя нещо.</t>
        </is>
      </c>
      <c r="E7" s="50" t="inlineStr">
        <is>
          <t>„Ето как опаковаме вашата поръчка, преди да тръгне към вас.“</t>
        </is>
      </c>
      <c r="F7" s="49" t="inlineStr">
        <is>
          <t>Кратко видео</t>
        </is>
      </c>
    </row>
    <row r="8" ht="36" customHeight="1">
      <c r="B8" s="6" t="n">
        <v>2</v>
      </c>
      <c r="C8" s="51" t="inlineStr">
        <is>
          <t>Продукт отблизо</t>
        </is>
      </c>
      <c r="D8" s="52" t="inlineStr">
        <is>
          <t>Детайл, който не се вижда на обикновената снимка.</t>
        </is>
      </c>
      <c r="E8" s="53" t="inlineStr">
        <is>
          <t>Шевът на чантата, материалът, механизмът отблизо.</t>
        </is>
      </c>
      <c r="F8" s="52" t="inlineStr">
        <is>
          <t>Снимка или карусел</t>
        </is>
      </c>
    </row>
    <row r="9" ht="36" customHeight="1">
      <c r="B9" s="6" t="n">
        <v>3</v>
      </c>
      <c r="C9" s="48" t="inlineStr">
        <is>
          <t>Въпрос от клиент</t>
        </is>
      </c>
      <c r="D9" s="49" t="inlineStr">
        <is>
          <t>Отговор на въпрос, който чувате често.</t>
        </is>
      </c>
      <c r="E9" s="50" t="inlineStr">
        <is>
          <t>„Питате ни дали… Ето отговора.“</t>
        </is>
      </c>
      <c r="F9" s="49" t="inlineStr">
        <is>
          <t>Снимка с текст</t>
        </is>
      </c>
    </row>
    <row r="10" ht="36" customHeight="1">
      <c r="B10" s="6" t="n">
        <v>4</v>
      </c>
      <c r="C10" s="51" t="inlineStr">
        <is>
          <t>Как се ползва</t>
        </is>
      </c>
      <c r="D10" s="52" t="inlineStr">
        <is>
          <t>Три стъпки за правилна употреба.</t>
        </is>
      </c>
      <c r="E10" s="53" t="inlineStr">
        <is>
          <t>„3 неща, които да направите първия ден с…“</t>
        </is>
      </c>
      <c r="F10" s="52" t="inlineStr">
        <is>
          <t>Карусел</t>
        </is>
      </c>
    </row>
    <row r="11" ht="36" customHeight="1">
      <c r="B11" s="6" t="n">
        <v>5</v>
      </c>
      <c r="C11" s="48" t="inlineStr">
        <is>
          <t>Преди и след</t>
        </is>
      </c>
      <c r="D11" s="49" t="inlineStr">
        <is>
          <t>Резултатът, видим с очите.</t>
        </is>
      </c>
      <c r="E11" s="50" t="inlineStr">
        <is>
          <t>Почистена тераса, монтирана врата, подреден склад.</t>
        </is>
      </c>
      <c r="F11" s="49" t="inlineStr">
        <is>
          <t>Две снимки</t>
        </is>
      </c>
    </row>
    <row r="12" ht="36" customHeight="1">
      <c r="B12" s="6" t="n">
        <v>6</v>
      </c>
      <c r="C12" s="51" t="inlineStr">
        <is>
          <t>Отзив на клиент</t>
        </is>
      </c>
      <c r="D12" s="52" t="inlineStr">
        <is>
          <t>Думите на клиента — само с негово разрешение.</t>
        </is>
      </c>
      <c r="E12" s="53" t="inlineStr">
        <is>
          <t>Кратък цитат, име и снимка на продукта.</t>
        </is>
      </c>
      <c r="F12" s="52" t="inlineStr">
        <is>
          <t>Снимка с цитат</t>
        </is>
      </c>
    </row>
    <row r="13" ht="36" customHeight="1">
      <c r="B13" s="6" t="n">
        <v>7</v>
      </c>
      <c r="C13" s="48" t="inlineStr">
        <is>
          <t>Екипът</t>
        </is>
      </c>
      <c r="D13" s="49" t="inlineStr">
        <is>
          <t>Хората зад бизнеса.</t>
        </is>
      </c>
      <c r="E13" s="50" t="inlineStr">
        <is>
          <t>„Запознайте се с Мария — тя отговаря на въпросите ви.“</t>
        </is>
      </c>
      <c r="F13" s="49" t="inlineStr">
        <is>
          <t>Снимка</t>
        </is>
      </c>
    </row>
    <row r="14" ht="36" customHeight="1">
      <c r="B14" s="6" t="n">
        <v>8</v>
      </c>
      <c r="C14" s="51" t="inlineStr">
        <is>
          <t>Съвет от практиката</t>
        </is>
      </c>
      <c r="D14" s="52" t="inlineStr">
        <is>
          <t>Грешка, която клиентите често правят — и как да я избегнат.</t>
        </is>
      </c>
      <c r="E14" s="53" t="inlineStr">
        <is>
          <t>„Най-честата грешка при избора на…“</t>
        </is>
      </c>
      <c r="F14" s="52" t="inlineStr">
        <is>
          <t>Текст или карусел</t>
        </is>
      </c>
    </row>
    <row r="15" ht="36" customHeight="1">
      <c r="B15" s="6" t="n">
        <v>9</v>
      </c>
      <c r="C15" s="48" t="inlineStr">
        <is>
          <t>Сезонно</t>
        </is>
      </c>
      <c r="D15" s="49" t="inlineStr">
        <is>
          <t>Какво е важно точно този месец.</t>
        </is>
      </c>
      <c r="E15" s="50" t="inlineStr">
        <is>
          <t>Подготовка за зимата, празници, началото на сезона.</t>
        </is>
      </c>
      <c r="F15" s="49" t="inlineStr">
        <is>
          <t>Снимка</t>
        </is>
      </c>
    </row>
    <row r="16" ht="36" customHeight="1">
      <c r="B16" s="6" t="n">
        <v>10</v>
      </c>
      <c r="C16" s="51" t="inlineStr">
        <is>
          <t>Ново</t>
        </is>
      </c>
      <c r="D16" s="52" t="inlineStr">
        <is>
          <t>Нов продукт, нова услуга, нов начин на доставка.</t>
        </is>
      </c>
      <c r="E16" s="53" t="inlineStr">
        <is>
          <t>„Вече може да…“</t>
        </is>
      </c>
      <c r="F16" s="52" t="inlineStr">
        <is>
          <t>Видео или снимка</t>
        </is>
      </c>
    </row>
    <row r="17" ht="36" customHeight="1">
      <c r="B17" s="6" t="n">
        <v>11</v>
      </c>
      <c r="C17" s="48" t="inlineStr">
        <is>
          <t>Сравнение</t>
        </is>
      </c>
      <c r="D17" s="49" t="inlineStr">
        <is>
          <t>Кой вариант за кого е подходящ.</t>
        </is>
      </c>
      <c r="E17" s="50" t="inlineStr">
        <is>
          <t>„Модел А или модел Б — за кого е всеки.“</t>
        </is>
      </c>
      <c r="F17" s="49" t="inlineStr">
        <is>
          <t>Карусел</t>
        </is>
      </c>
    </row>
    <row r="18" ht="36" customHeight="1">
      <c r="B18" s="6" t="n">
        <v>12</v>
      </c>
      <c r="C18" s="51" t="inlineStr">
        <is>
          <t>Въпрос към последователите</t>
        </is>
      </c>
      <c r="D18" s="52" t="inlineStr">
        <is>
          <t>Покана за коментар — показва се на повече хора.</t>
        </is>
      </c>
      <c r="E18" s="53" t="inlineStr">
        <is>
          <t>„Кое предпочитате — А или Б? Пишете в коментар.“</t>
        </is>
      </c>
      <c r="F18" s="52" t="inlineStr">
        <is>
          <t>Публикация или история</t>
        </is>
      </c>
    </row>
    <row r="20">
      <c r="B20" s="12" t="inlineStr">
        <is>
          <t>Безплатен шаблон от LOGIKA · logika.bg — сайтове, онлайн магазини и софтуер по поръчка.</t>
        </is>
      </c>
    </row>
  </sheetData>
  <mergeCells count="2">
    <mergeCell ref="B2:F2"/>
    <mergeCell ref="B3:F3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2026-11-03T15:17:28Z</dcterms:created>
  <dcterms:modified xsi:type="dcterms:W3CDTF">2026-11-03T15:17:28Z</dcterms:modified>
</cp:coreProperties>
</file>